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975" windowWidth="22875" windowHeight="12840" activeTab="4"/>
  </bookViews>
  <sheets>
    <sheet name="ANEXO 1" sheetId="79" r:id="rId1"/>
    <sheet name="ANEXO 2" sheetId="81" r:id="rId2"/>
    <sheet name="ANEXO 3" sheetId="80" r:id="rId3"/>
    <sheet name="PARA PUBLICAR" sheetId="64" state="hidden" r:id="rId4"/>
    <sheet name="ANEXO 4" sheetId="78" r:id="rId5"/>
    <sheet name="ANEXO 5" sheetId="77" r:id="rId6"/>
    <sheet name="ANEXO  6" sheetId="71" r:id="rId7"/>
    <sheet name="COMPROMISOS %" sheetId="6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___________car234" localSheetId="6">#REF!</definedName>
    <definedName name="________________car234" localSheetId="4">#REF!</definedName>
    <definedName name="________________car234" localSheetId="5">#REF!</definedName>
    <definedName name="________________car234">#REF!</definedName>
    <definedName name="_______________car234" localSheetId="6">#REF!</definedName>
    <definedName name="_______________car234">#REF!</definedName>
    <definedName name="______________car234" localSheetId="6">#REF!</definedName>
    <definedName name="______________car234">#REF!</definedName>
    <definedName name="_____________car234" localSheetId="6">#REF!</definedName>
    <definedName name="_____________car234" localSheetId="5">#REF!</definedName>
    <definedName name="_____________car234" localSheetId="7">#REF!</definedName>
    <definedName name="_____________car234">#REF!</definedName>
    <definedName name="____________car234" localSheetId="6">#REF!</definedName>
    <definedName name="____________car234" localSheetId="5">#REF!</definedName>
    <definedName name="____________car234" localSheetId="7">#REF!</definedName>
    <definedName name="____________car234">#REF!</definedName>
    <definedName name="___________car234" localSheetId="6">#REF!</definedName>
    <definedName name="___________car234" localSheetId="5">#REF!</definedName>
    <definedName name="___________car234" localSheetId="7">#REF!</definedName>
    <definedName name="___________car234">#REF!</definedName>
    <definedName name="__________car234" localSheetId="6">#REF!</definedName>
    <definedName name="__________car234" localSheetId="5">#REF!</definedName>
    <definedName name="__________car234" localSheetId="7">#REF!</definedName>
    <definedName name="__________car234">#REF!</definedName>
    <definedName name="_________car234" localSheetId="6">#REF!</definedName>
    <definedName name="_________car234" localSheetId="5">#REF!</definedName>
    <definedName name="_________car234" localSheetId="7">#REF!</definedName>
    <definedName name="_________car234">#REF!</definedName>
    <definedName name="________car234" localSheetId="6">#REF!</definedName>
    <definedName name="________car234" localSheetId="5">#REF!</definedName>
    <definedName name="________car234" localSheetId="7">#REF!</definedName>
    <definedName name="________car234">#REF!</definedName>
    <definedName name="_______car234" localSheetId="6">#REF!</definedName>
    <definedName name="_______car234" localSheetId="5">#REF!</definedName>
    <definedName name="_______car234" localSheetId="7">#REF!</definedName>
    <definedName name="_______car234">#REF!</definedName>
    <definedName name="______car234" localSheetId="6">#REF!</definedName>
    <definedName name="______car234" localSheetId="5">#REF!</definedName>
    <definedName name="______car234" localSheetId="7">#REF!</definedName>
    <definedName name="______car234">#REF!</definedName>
    <definedName name="_____car234" localSheetId="6">#REF!</definedName>
    <definedName name="_____car234" localSheetId="5">#REF!</definedName>
    <definedName name="_____car234" localSheetId="7">#REF!</definedName>
    <definedName name="_____car234">#REF!</definedName>
    <definedName name="____car234" localSheetId="6">#REF!</definedName>
    <definedName name="____car234" localSheetId="5">#REF!</definedName>
    <definedName name="____car234" localSheetId="7">#REF!</definedName>
    <definedName name="____car234">#REF!</definedName>
    <definedName name="___CAR0124" localSheetId="6">#REF!</definedName>
    <definedName name="___CAR0124" localSheetId="5">#REF!</definedName>
    <definedName name="___CAR0124" localSheetId="7">#REF!</definedName>
    <definedName name="___CAR0124">#REF!</definedName>
    <definedName name="___car234" localSheetId="6">#REF!</definedName>
    <definedName name="___car234" localSheetId="5">#REF!</definedName>
    <definedName name="___car234" localSheetId="7">#REF!</definedName>
    <definedName name="___car234">#REF!</definedName>
    <definedName name="__CAR0124" localSheetId="6">#REF!</definedName>
    <definedName name="__CAR0124" localSheetId="5">#REF!</definedName>
    <definedName name="__CAR0124" localSheetId="7">#REF!</definedName>
    <definedName name="__CAR0124">#REF!</definedName>
    <definedName name="__car234" localSheetId="6">#REF!</definedName>
    <definedName name="__car234" localSheetId="5">#REF!</definedName>
    <definedName name="__car234" localSheetId="7">#REF!</definedName>
    <definedName name="__car234">#REF!</definedName>
    <definedName name="__CER34" localSheetId="6">#REF!</definedName>
    <definedName name="__CER34" localSheetId="5">#REF!</definedName>
    <definedName name="__CER34" localSheetId="7">#REF!</definedName>
    <definedName name="__CER34">#REF!</definedName>
    <definedName name="_CAR0124" localSheetId="6">#REF!</definedName>
    <definedName name="_CAR0124" localSheetId="5">#REF!</definedName>
    <definedName name="_CAR0124" localSheetId="7">#REF!</definedName>
    <definedName name="_CAR0124">#REF!</definedName>
    <definedName name="_car234" localSheetId="6">#REF!</definedName>
    <definedName name="_car234" localSheetId="0">#REF!</definedName>
    <definedName name="_car234" localSheetId="1">#REF!</definedName>
    <definedName name="_car234" localSheetId="2">#REF!</definedName>
    <definedName name="_car234" localSheetId="5">#REF!</definedName>
    <definedName name="_car234" localSheetId="7">#REF!</definedName>
    <definedName name="_car234">#REF!</definedName>
    <definedName name="_CER34" localSheetId="6">#REF!</definedName>
    <definedName name="_CER34" localSheetId="5">#REF!</definedName>
    <definedName name="_CER34" localSheetId="7">#REF!</definedName>
    <definedName name="_CER34">#REF!</definedName>
    <definedName name="_xlnm._FilterDatabase" localSheetId="2" hidden="1">'ANEXO 3'!$A$10:$U$10</definedName>
    <definedName name="AAA" localSheetId="6">#REF!</definedName>
    <definedName name="AAA" localSheetId="0">#REF!</definedName>
    <definedName name="AAA" localSheetId="1">#REF!</definedName>
    <definedName name="AAA" localSheetId="2">#REF!</definedName>
    <definedName name="AAA" localSheetId="5">#REF!</definedName>
    <definedName name="AAA" localSheetId="7">#REF!</definedName>
    <definedName name="AAA">#REF!</definedName>
    <definedName name="AAAA123" localSheetId="6">#REF!</definedName>
    <definedName name="AAAA123" localSheetId="5">#REF!</definedName>
    <definedName name="AAAA123" localSheetId="7">#REF!</definedName>
    <definedName name="AAAA123">#REF!</definedName>
    <definedName name="aaaaa123" localSheetId="6">#REF!</definedName>
    <definedName name="aaaaa123" localSheetId="5">#REF!</definedName>
    <definedName name="aaaaa123" localSheetId="7">#REF!</definedName>
    <definedName name="aaaaa123">#REF!</definedName>
    <definedName name="AAAAAAAA" localSheetId="6">#REF!</definedName>
    <definedName name="AAAAAAAA" localSheetId="5">#REF!</definedName>
    <definedName name="AAAAAAAA" localSheetId="7">#REF!</definedName>
    <definedName name="AAAAAAAA">#REF!</definedName>
    <definedName name="Agregado">[1]Listas!$E$4:$E$5</definedName>
    <definedName name="Alias">[1]Listas!$F$3:$F$68</definedName>
    <definedName name="_xlnm.Print_Area" localSheetId="6">#REF!</definedName>
    <definedName name="_xlnm.Print_Area" localSheetId="0">#REF!</definedName>
    <definedName name="_xlnm.Print_Area" localSheetId="1">'ANEXO 2'!$A$1:$U$53</definedName>
    <definedName name="_xlnm.Print_Area" localSheetId="2">#REF!</definedName>
    <definedName name="_xlnm.Print_Area" localSheetId="5">#REF!</definedName>
    <definedName name="_xlnm.Print_Area" localSheetId="7">#REF!</definedName>
    <definedName name="_xlnm.Print_Area">#REF!</definedName>
    <definedName name="ASD" localSheetId="6">#REF!</definedName>
    <definedName name="ASD" localSheetId="5">#REF!</definedName>
    <definedName name="ASD" localSheetId="7">#REF!</definedName>
    <definedName name="ASD">#REF!</definedName>
    <definedName name="Basica" localSheetId="6">#REF!</definedName>
    <definedName name="Basica" localSheetId="5">#REF!</definedName>
    <definedName name="Basica" localSheetId="7">#REF!</definedName>
    <definedName name="Basica">#REF!</definedName>
    <definedName name="bb" localSheetId="6">#REF!</definedName>
    <definedName name="bb" localSheetId="5">#REF!</definedName>
    <definedName name="bb" localSheetId="7">#REF!</definedName>
    <definedName name="bb">#REF!</definedName>
    <definedName name="BBB" localSheetId="6">#REF!</definedName>
    <definedName name="BBB" localSheetId="5">#REF!</definedName>
    <definedName name="BBB" localSheetId="7">#REF!</definedName>
    <definedName name="BBB">#REF!</definedName>
    <definedName name="BBBB" localSheetId="6">#REF!</definedName>
    <definedName name="BBBB" localSheetId="0">#REF!</definedName>
    <definedName name="BBBB" localSheetId="1">#REF!</definedName>
    <definedName name="BBBB" localSheetId="2">#REF!</definedName>
    <definedName name="BBBB" localSheetId="5">#REF!</definedName>
    <definedName name="BBBB" localSheetId="7">#REF!</definedName>
    <definedName name="BBBB">#REF!</definedName>
    <definedName name="bbbbb" localSheetId="6">#REF!</definedName>
    <definedName name="bbbbb" localSheetId="0">#REF!</definedName>
    <definedName name="bbbbb" localSheetId="1">#REF!</definedName>
    <definedName name="bbbbb" localSheetId="2">#REF!</definedName>
    <definedName name="bbbbb" localSheetId="5">#REF!</definedName>
    <definedName name="bbbbb" localSheetId="7">#REF!</definedName>
    <definedName name="bbbbb">#REF!</definedName>
    <definedName name="bbbbbb" localSheetId="5">[2]OBLIGACIONES!$D$4:$D$9</definedName>
    <definedName name="bbbbbb" localSheetId="7">[2]OBLIGACIONES!$D$4:$D$9</definedName>
    <definedName name="bbbbbb">[2]OBLIGACIONES!$D$4:$D$9</definedName>
    <definedName name="bbbbbbb">[2]Listas!$D$4:$D$9</definedName>
    <definedName name="BBBBBBB11" localSheetId="6">#REF!</definedName>
    <definedName name="BBBBBBB11" localSheetId="5">#REF!</definedName>
    <definedName name="BBBBBBB11" localSheetId="7">#REF!</definedName>
    <definedName name="BBBBBBB11">#REF!</definedName>
    <definedName name="brglllmb" localSheetId="6">#REF!</definedName>
    <definedName name="brglllmb" localSheetId="5">#REF!</definedName>
    <definedName name="brglllmb" localSheetId="7">#REF!</definedName>
    <definedName name="brglllmb">#REF!</definedName>
    <definedName name="CAPITAL">[1]Listas!$I$4:$I$8</definedName>
    <definedName name="carl" localSheetId="6">#REF!</definedName>
    <definedName name="carl" localSheetId="0">#REF!</definedName>
    <definedName name="carl" localSheetId="1">#REF!</definedName>
    <definedName name="carl" localSheetId="2">#REF!</definedName>
    <definedName name="carl" localSheetId="5">#REF!</definedName>
    <definedName name="carl" localSheetId="7">#REF!</definedName>
    <definedName name="carl">#REF!</definedName>
    <definedName name="Categorias">[1]Listas!$D$4:$D$9</definedName>
    <definedName name="CCC" localSheetId="6">#REF!</definedName>
    <definedName name="CCC" localSheetId="5">#REF!</definedName>
    <definedName name="CCC" localSheetId="7">#REF!</definedName>
    <definedName name="CCC">#REF!</definedName>
    <definedName name="CCCC" localSheetId="6">#REF!</definedName>
    <definedName name="CCCC" localSheetId="0">#REF!</definedName>
    <definedName name="CCCC" localSheetId="1">#REF!</definedName>
    <definedName name="CCCC" localSheetId="2">#REF!</definedName>
    <definedName name="CCCC" localSheetId="5">#REF!</definedName>
    <definedName name="CCCC" localSheetId="7">#REF!</definedName>
    <definedName name="CCCC">#REF!</definedName>
    <definedName name="cccccccc" localSheetId="6">#REF!</definedName>
    <definedName name="cccccccc" localSheetId="5">#REF!</definedName>
    <definedName name="cccccccc" localSheetId="7">#REF!</definedName>
    <definedName name="cccccccc">#REF!</definedName>
    <definedName name="cla" localSheetId="6">#REF!</definedName>
    <definedName name="cla" localSheetId="0">#REF!</definedName>
    <definedName name="cla" localSheetId="1">#REF!</definedName>
    <definedName name="cla" localSheetId="2">#REF!</definedName>
    <definedName name="cla" localSheetId="5">#REF!</definedName>
    <definedName name="cla" localSheetId="7">#REF!</definedName>
    <definedName name="cla">#REF!</definedName>
    <definedName name="Concepto" localSheetId="6">#REF!</definedName>
    <definedName name="Concepto" localSheetId="5">#REF!</definedName>
    <definedName name="Concepto" localSheetId="7">#REF!</definedName>
    <definedName name="Concepto">#REF!</definedName>
    <definedName name="CVDF" localSheetId="6">#REF!</definedName>
    <definedName name="CVDF" localSheetId="5">#REF!</definedName>
    <definedName name="CVDF" localSheetId="7">#REF!</definedName>
    <definedName name="CVDF">#REF!</definedName>
    <definedName name="DDDD" localSheetId="6">#REF!</definedName>
    <definedName name="DDDD" localSheetId="5">#REF!</definedName>
    <definedName name="DDDD" localSheetId="7">#REF!</definedName>
    <definedName name="DDDD">#REF!</definedName>
    <definedName name="ddddd" localSheetId="6">#REF!</definedName>
    <definedName name="ddddd" localSheetId="0">#REF!</definedName>
    <definedName name="ddddd" localSheetId="1">#REF!</definedName>
    <definedName name="ddddd" localSheetId="2">#REF!</definedName>
    <definedName name="ddddd" localSheetId="5">#REF!</definedName>
    <definedName name="ddddd" localSheetId="7">#REF!</definedName>
    <definedName name="ddddd">#REF!</definedName>
    <definedName name="DDDDDDDD" localSheetId="6">#REF!</definedName>
    <definedName name="DDDDDDDD" localSheetId="5">#REF!</definedName>
    <definedName name="DDDDDDDD" localSheetId="7">#REF!</definedName>
    <definedName name="DDDDDDDD">#REF!</definedName>
    <definedName name="DDDDDDDDDD" localSheetId="6">#REF!</definedName>
    <definedName name="DDDDDDDDDD" localSheetId="5">#REF!</definedName>
    <definedName name="DDDDDDDDDD" localSheetId="7">#REF!</definedName>
    <definedName name="DDDDDDDDDD">#REF!</definedName>
    <definedName name="DDFDF" localSheetId="6">#REF!</definedName>
    <definedName name="DDFDF" localSheetId="5">#REF!</definedName>
    <definedName name="DDFDF" localSheetId="7">#REF!</definedName>
    <definedName name="DDFDF">#REF!</definedName>
    <definedName name="DE" localSheetId="6">#REF!</definedName>
    <definedName name="DE" localSheetId="5">#REF!</definedName>
    <definedName name="DE" localSheetId="7">#REF!</definedName>
    <definedName name="DE">#REF!</definedName>
    <definedName name="dfh" localSheetId="6">#REF!</definedName>
    <definedName name="dfh" localSheetId="5">#REF!</definedName>
    <definedName name="dfh" localSheetId="7">#REF!</definedName>
    <definedName name="dfh">#REF!</definedName>
    <definedName name="DGHDG" localSheetId="6">#REF!</definedName>
    <definedName name="DGHDG" localSheetId="5">#REF!</definedName>
    <definedName name="DGHDG" localSheetId="7">#REF!</definedName>
    <definedName name="DGHDG">#REF!</definedName>
    <definedName name="DGHFGGHJ" localSheetId="5">'[3]Prog y Sub MGMP'!$C$2:$C$63</definedName>
    <definedName name="DGHFGGHJ" localSheetId="7">'[3]Prog y Sub MGMP'!$C$2:$C$63</definedName>
    <definedName name="DGHFGGHJ">'[3]Prog y Sub MGMP'!$C$2:$C$63</definedName>
    <definedName name="DGHG" localSheetId="6">#REF!</definedName>
    <definedName name="DGHG" localSheetId="5">#REF!</definedName>
    <definedName name="DGHG" localSheetId="7">#REF!</definedName>
    <definedName name="DGHG">#REF!</definedName>
    <definedName name="DHDGHFG" localSheetId="6">#REF!</definedName>
    <definedName name="DHDGHFG" localSheetId="5">#REF!</definedName>
    <definedName name="DHDGHFG" localSheetId="7">#REF!</definedName>
    <definedName name="DHDGHFG">#REF!</definedName>
    <definedName name="DHDGHGHGF" localSheetId="6">#REF!</definedName>
    <definedName name="DHDGHGHGF" localSheetId="5">#REF!</definedName>
    <definedName name="DHDGHGHGF" localSheetId="7">#REF!</definedName>
    <definedName name="DHDGHGHGF">#REF!</definedName>
    <definedName name="DHFGHF" localSheetId="6">#REF!</definedName>
    <definedName name="DHFGHF" localSheetId="5">#REF!</definedName>
    <definedName name="DHFGHF" localSheetId="7">#REF!</definedName>
    <definedName name="DHFGHF">#REF!</definedName>
    <definedName name="elvi1947">[1]Listas!$B$4:$B$97</definedName>
    <definedName name="Entidad">[1]Listas!$B$4:$B$97</definedName>
    <definedName name="ESTRATEGIAPND">[1]Listas!$P$4:$P$29</definedName>
    <definedName name="FDGDFG" localSheetId="6">#REF!</definedName>
    <definedName name="FDGDFG" localSheetId="5">#REF!</definedName>
    <definedName name="FDGDFG" localSheetId="7">#REF!</definedName>
    <definedName name="FDGDFG">#REF!</definedName>
    <definedName name="FDI" localSheetId="6">#REF!</definedName>
    <definedName name="FDI" localSheetId="0">#REF!</definedName>
    <definedName name="FDI" localSheetId="1">#REF!</definedName>
    <definedName name="FDI" localSheetId="2">#REF!</definedName>
    <definedName name="FDI" localSheetId="5">#REF!</definedName>
    <definedName name="FDI" localSheetId="7">#REF!</definedName>
    <definedName name="FDI">#REF!</definedName>
    <definedName name="FFFFF" localSheetId="6">#REF!</definedName>
    <definedName name="FFFFF" localSheetId="5">#REF!</definedName>
    <definedName name="FFFFF" localSheetId="7">#REF!</definedName>
    <definedName name="FFFFF">#REF!</definedName>
    <definedName name="fffffr" localSheetId="6">#REF!</definedName>
    <definedName name="fffffr" localSheetId="0">#REF!</definedName>
    <definedName name="fffffr" localSheetId="1">#REF!</definedName>
    <definedName name="fffffr" localSheetId="2">#REF!</definedName>
    <definedName name="fffffr" localSheetId="5">#REF!</definedName>
    <definedName name="fffffr" localSheetId="7">#REF!</definedName>
    <definedName name="fffffr">#REF!</definedName>
    <definedName name="FGHDFGHDF" localSheetId="6">#REF!</definedName>
    <definedName name="FGHDFGHDF" localSheetId="5">#REF!</definedName>
    <definedName name="FGHDFGHDF" localSheetId="7">#REF!</definedName>
    <definedName name="FGHDFGHDF">#REF!</definedName>
    <definedName name="Fuentes">[1]Listas!$C$4:$C$11</definedName>
    <definedName name="gali" localSheetId="6">#REF!</definedName>
    <definedName name="gali" localSheetId="0">#REF!</definedName>
    <definedName name="gali" localSheetId="1">#REF!</definedName>
    <definedName name="gali" localSheetId="2">#REF!</definedName>
    <definedName name="gali" localSheetId="5">#REF!</definedName>
    <definedName name="gali" localSheetId="7">#REF!</definedName>
    <definedName name="gali">#REF!</definedName>
    <definedName name="gali1234" localSheetId="6">#REF!</definedName>
    <definedName name="gali1234" localSheetId="5">#REF!</definedName>
    <definedName name="gali1234" localSheetId="7">#REF!</definedName>
    <definedName name="gali1234">#REF!</definedName>
    <definedName name="GDF" localSheetId="6">#REF!</definedName>
    <definedName name="GDF" localSheetId="5">#REF!</definedName>
    <definedName name="GDF" localSheetId="7">#REF!</definedName>
    <definedName name="GDF">#REF!</definedName>
    <definedName name="gdfh" localSheetId="6">#REF!</definedName>
    <definedName name="gdfh" localSheetId="5">#REF!</definedName>
    <definedName name="gdfh" localSheetId="7">#REF!</definedName>
    <definedName name="gdfh">#REF!</definedName>
    <definedName name="GDJHFGJHFGJ" localSheetId="5">'[3]Prog y Sub MGMP'!$B$2:$B$86</definedName>
    <definedName name="GDJHFGJHFGJ" localSheetId="7">'[3]Prog y Sub MGMP'!$B$2:$B$86</definedName>
    <definedName name="GDJHFGJHFGJ">'[3]Prog y Sub MGMP'!$B$2:$B$86</definedName>
    <definedName name="Generales" localSheetId="6">#REF!</definedName>
    <definedName name="Generales" localSheetId="0">#REF!</definedName>
    <definedName name="Generales" localSheetId="1">#REF!</definedName>
    <definedName name="Generales" localSheetId="2">#REF!</definedName>
    <definedName name="Generales" localSheetId="5">#REF!</definedName>
    <definedName name="Generales" localSheetId="7">#REF!</definedName>
    <definedName name="Generales">#REF!</definedName>
    <definedName name="GGGG" localSheetId="6">#REF!</definedName>
    <definedName name="GGGG" localSheetId="5">#REF!</definedName>
    <definedName name="GGGG" localSheetId="7">#REF!</definedName>
    <definedName name="GGGG">#REF!</definedName>
    <definedName name="gp" localSheetId="6">#REF!</definedName>
    <definedName name="gp" localSheetId="0">#REF!</definedName>
    <definedName name="gp" localSheetId="1">#REF!</definedName>
    <definedName name="gp" localSheetId="2">#REF!</definedName>
    <definedName name="gp" localSheetId="5">#REF!</definedName>
    <definedName name="gp" localSheetId="7">#REF!</definedName>
    <definedName name="gp">#REF!</definedName>
    <definedName name="HACIENDA">[1]Listas!$J$4:$J$40</definedName>
    <definedName name="hhhhhhhhhh" localSheetId="6">#REF!</definedName>
    <definedName name="hhhhhhhhhh" localSheetId="0">#REF!</definedName>
    <definedName name="hhhhhhhhhh" localSheetId="1">#REF!</definedName>
    <definedName name="hhhhhhhhhh" localSheetId="2">#REF!</definedName>
    <definedName name="hhhhhhhhhh" localSheetId="5">#REF!</definedName>
    <definedName name="hhhhhhhhhh" localSheetId="7">#REF!</definedName>
    <definedName name="hhhhhhhhhh">#REF!</definedName>
    <definedName name="IN" localSheetId="6">#REF!</definedName>
    <definedName name="IN" localSheetId="0">#REF!</definedName>
    <definedName name="IN" localSheetId="1">#REF!</definedName>
    <definedName name="IN" localSheetId="2">#REF!</definedName>
    <definedName name="IN" localSheetId="5">#REF!</definedName>
    <definedName name="IN" localSheetId="7">#REF!</definedName>
    <definedName name="IN">#REF!</definedName>
    <definedName name="Indice" localSheetId="6">#REF!</definedName>
    <definedName name="Indice" localSheetId="0">#REF!</definedName>
    <definedName name="Indice" localSheetId="1">#REF!</definedName>
    <definedName name="Indice" localSheetId="2">#REF!</definedName>
    <definedName name="Indice" localSheetId="5">#REF!</definedName>
    <definedName name="Indice" localSheetId="7">#REF!</definedName>
    <definedName name="Indice">#REF!</definedName>
    <definedName name="Indice2">[4]Indice_Cod!$D$6:$E$224</definedName>
    <definedName name="INV" localSheetId="6">#REF!</definedName>
    <definedName name="INV" localSheetId="0">#REF!</definedName>
    <definedName name="INV" localSheetId="1">#REF!</definedName>
    <definedName name="INV" localSheetId="2">#REF!</definedName>
    <definedName name="INV" localSheetId="5">#REF!</definedName>
    <definedName name="INV" localSheetId="7">#REF!</definedName>
    <definedName name="INV">#REF!</definedName>
    <definedName name="ivan" localSheetId="6">#REF!</definedName>
    <definedName name="ivan" localSheetId="0">#REF!</definedName>
    <definedName name="ivan" localSheetId="1">#REF!</definedName>
    <definedName name="ivan" localSheetId="2">#REF!</definedName>
    <definedName name="ivan" localSheetId="5">#REF!</definedName>
    <definedName name="ivan" localSheetId="7">#REF!</definedName>
    <definedName name="ivan">#REF!</definedName>
    <definedName name="jjjjjj">[2]Listas!$D$4:$D$9</definedName>
    <definedName name="jjjjjjjjj" localSheetId="6">#REF!</definedName>
    <definedName name="jjjjjjjjj" localSheetId="5">#REF!</definedName>
    <definedName name="jjjjjjjjj" localSheetId="7">#REF!</definedName>
    <definedName name="jjjjjjjjj">#REF!</definedName>
    <definedName name="JKHFJHK" localSheetId="6">#REF!</definedName>
    <definedName name="JKHFJHK" localSheetId="5">#REF!</definedName>
    <definedName name="JKHFJHK" localSheetId="7">#REF!</definedName>
    <definedName name="JKHFJHK">#REF!</definedName>
    <definedName name="jose1" localSheetId="6">#REF!</definedName>
    <definedName name="jose1" localSheetId="0">#REF!</definedName>
    <definedName name="jose1" localSheetId="1">#REF!</definedName>
    <definedName name="jose1" localSheetId="2">#REF!</definedName>
    <definedName name="jose1" localSheetId="5">#REF!</definedName>
    <definedName name="jose1" localSheetId="7">#REF!</definedName>
    <definedName name="jose1">#REF!</definedName>
    <definedName name="JOSE4528" localSheetId="6">#REF!</definedName>
    <definedName name="JOSE4528" localSheetId="5">#REF!</definedName>
    <definedName name="JOSE4528" localSheetId="7">#REF!</definedName>
    <definedName name="JOSE4528">#REF!</definedName>
    <definedName name="josema12" localSheetId="5">[2]OBLIGACIONES!$D$4:$D$9</definedName>
    <definedName name="josema12" localSheetId="7">[2]OBLIGACIONES!$D$4:$D$9</definedName>
    <definedName name="josema12">[2]OBLIGACIONES!$D$4:$D$9</definedName>
    <definedName name="josemana" localSheetId="6">#REF!</definedName>
    <definedName name="josemana" localSheetId="5">#REF!</definedName>
    <definedName name="josemana" localSheetId="7">#REF!</definedName>
    <definedName name="josemana">#REF!</definedName>
    <definedName name="josemm">[1]Listas!$D$4:$D$9</definedName>
    <definedName name="JTYSD" localSheetId="6">#REF!</definedName>
    <definedName name="JTYSD" localSheetId="5">#REF!</definedName>
    <definedName name="JTYSD" localSheetId="7">#REF!</definedName>
    <definedName name="JTYSD">#REF!</definedName>
    <definedName name="KJHFG" localSheetId="6">#REF!</definedName>
    <definedName name="KJHFG" localSheetId="5">#REF!</definedName>
    <definedName name="KJHFG" localSheetId="7">#REF!</definedName>
    <definedName name="KJHFG">#REF!</definedName>
    <definedName name="KKK" localSheetId="5">[2]OBLIGACIONES!$C$4:$C$11</definedName>
    <definedName name="KKK" localSheetId="7">[2]OBLIGACIONES!$C$4:$C$11</definedName>
    <definedName name="KKK">[2]OBLIGACIONES!$C$4:$C$11</definedName>
    <definedName name="KKKKKKK" localSheetId="6">#REF!</definedName>
    <definedName name="KKKKKKK" localSheetId="0">#REF!</definedName>
    <definedName name="KKKKKKK" localSheetId="1">#REF!</definedName>
    <definedName name="KKKKKKK" localSheetId="2">#REF!</definedName>
    <definedName name="KKKKKKK" localSheetId="5">#REF!</definedName>
    <definedName name="KKKKKKK" localSheetId="7">#REF!</definedName>
    <definedName name="KKKKKKK">#REF!</definedName>
    <definedName name="KKKKKKKK" localSheetId="5">[2]OBLIGACIONES!$B$4:$B$97</definedName>
    <definedName name="KKKKKKKK" localSheetId="7">[2]OBLIGACIONES!$B$4:$B$97</definedName>
    <definedName name="KKKKKKKK">[2]OBLIGACIONES!$B$4:$B$97</definedName>
    <definedName name="llllll23" localSheetId="6">#REF!</definedName>
    <definedName name="llllll23" localSheetId="5">#REF!</definedName>
    <definedName name="llllll23" localSheetId="7">#REF!</definedName>
    <definedName name="llllll23">#REF!</definedName>
    <definedName name="luis" localSheetId="6">#REF!</definedName>
    <definedName name="luis" localSheetId="0">#REF!</definedName>
    <definedName name="luis" localSheetId="1">#REF!</definedName>
    <definedName name="luis" localSheetId="2">#REF!</definedName>
    <definedName name="luis" localSheetId="5">#REF!</definedName>
    <definedName name="luis" localSheetId="7">#REF!</definedName>
    <definedName name="luis">#REF!</definedName>
    <definedName name="maria" localSheetId="5">[2]OBLIGACIONES!$E$4:$E$5</definedName>
    <definedName name="maria" localSheetId="7">[2]OBLIGACIONES!$E$4:$E$5</definedName>
    <definedName name="maria">[2]OBLIGACIONES!$E$4:$E$5</definedName>
    <definedName name="Mensaje">[1]Listas!$H$4:$H$7</definedName>
    <definedName name="mmmmm" localSheetId="6">#REF!</definedName>
    <definedName name="mmmmm" localSheetId="0">#REF!</definedName>
    <definedName name="mmmmm" localSheetId="1">#REF!</definedName>
    <definedName name="mmmmm" localSheetId="2">#REF!</definedName>
    <definedName name="mmmmm" localSheetId="5">#REF!</definedName>
    <definedName name="mmmmm" localSheetId="7">#REF!</definedName>
    <definedName name="mmmmm">#REF!</definedName>
    <definedName name="mmmmmm" localSheetId="6">#REF!</definedName>
    <definedName name="mmmmmm" localSheetId="5">#REF!</definedName>
    <definedName name="mmmmmm" localSheetId="7">#REF!</definedName>
    <definedName name="mmmmmm">#REF!</definedName>
    <definedName name="mmmmmmjj" localSheetId="6">#REF!</definedName>
    <definedName name="mmmmmmjj" localSheetId="5">#REF!</definedName>
    <definedName name="mmmmmmjj" localSheetId="7">#REF!</definedName>
    <definedName name="mmmmmmjj">#REF!</definedName>
    <definedName name="mmmmmmm">[2]Listas!$D$4:$D$9</definedName>
    <definedName name="MMMMMMMM" localSheetId="6">#REF!</definedName>
    <definedName name="MMMMMMMM" localSheetId="0">#REF!</definedName>
    <definedName name="MMMMMMMM" localSheetId="1">#REF!</definedName>
    <definedName name="MMMMMMMM" localSheetId="2">#REF!</definedName>
    <definedName name="MMMMMMMM" localSheetId="5">#REF!</definedName>
    <definedName name="MMMMMMMM" localSheetId="7">#REF!</definedName>
    <definedName name="MMMMMMMM">#REF!</definedName>
    <definedName name="MMMMMMMMMM" localSheetId="5">[2]OBLIGACIONES!$E$4:$E$5</definedName>
    <definedName name="MMMMMMMMMM" localSheetId="7">[2]OBLIGACIONES!$E$4:$E$5</definedName>
    <definedName name="MMMMMMMMMM">[2]OBLIGACIONES!$E$4:$E$5</definedName>
    <definedName name="no" localSheetId="5">[2]OBLIGACIONES!$C$4:$C$11</definedName>
    <definedName name="no" localSheetId="7">[2]OBLIGACIONES!$C$4:$C$11</definedName>
    <definedName name="no">[2]OBLIGACIONES!$C$4:$C$11</definedName>
    <definedName name="ñññññ" localSheetId="6">#REF!</definedName>
    <definedName name="ñññññ" localSheetId="0">#REF!</definedName>
    <definedName name="ñññññ" localSheetId="1">#REF!</definedName>
    <definedName name="ñññññ" localSheetId="2">#REF!</definedName>
    <definedName name="ñññññ" localSheetId="5">#REF!</definedName>
    <definedName name="ñññññ" localSheetId="7">#REF!</definedName>
    <definedName name="ñññññ">#REF!</definedName>
    <definedName name="ññññññ" localSheetId="6">#REF!</definedName>
    <definedName name="ññññññ" localSheetId="5">#REF!</definedName>
    <definedName name="ññññññ" localSheetId="7">#REF!</definedName>
    <definedName name="ññññññ">#REF!</definedName>
    <definedName name="ñññññññ" localSheetId="6">#REF!</definedName>
    <definedName name="ñññññññ" localSheetId="0">#REF!</definedName>
    <definedName name="ñññññññ" localSheetId="1">#REF!</definedName>
    <definedName name="ñññññññ" localSheetId="2">#REF!</definedName>
    <definedName name="ñññññññ" localSheetId="5">#REF!</definedName>
    <definedName name="ñññññññ" localSheetId="7">#REF!</definedName>
    <definedName name="ñññññññ">#REF!</definedName>
    <definedName name="objetivospnd">[1]Listas!$O$4:$O$10</definedName>
    <definedName name="ooooooo" localSheetId="6">#REF!</definedName>
    <definedName name="ooooooo" localSheetId="5">#REF!</definedName>
    <definedName name="ooooooo" localSheetId="7">#REF!</definedName>
    <definedName name="ooooooo">#REF!</definedName>
    <definedName name="OTROS">[5]Datos!$A$31:$A$34</definedName>
    <definedName name="paraco40" localSheetId="6">#REF!</definedName>
    <definedName name="paraco40" localSheetId="5">#REF!</definedName>
    <definedName name="paraco40" localSheetId="7">#REF!</definedName>
    <definedName name="paraco40">#REF!</definedName>
    <definedName name="parate30">[2]Listas!$B$4:$B$97</definedName>
    <definedName name="parate40">[2]Listas!$C$4:$C$11</definedName>
    <definedName name="pppppp">[1]Listas!$B$4:$B$97</definedName>
    <definedName name="programa" localSheetId="5">'[6]Prog y Sub MGMP'!$B$2:$B$86</definedName>
    <definedName name="programa" localSheetId="7">'[6]Prog y Sub MGMP'!$B$2:$B$86</definedName>
    <definedName name="programa">'[6]Prog y Sub MGMP'!$B$2:$B$86</definedName>
    <definedName name="qqqqqqqq" localSheetId="5">[2]OBLIGACIONES!$C$4:$C$11</definedName>
    <definedName name="qqqqqqqq" localSheetId="7">[2]OBLIGACIONES!$C$4:$C$11</definedName>
    <definedName name="qqqqqqqq">[2]OBLIGACIONES!$C$4:$C$11</definedName>
    <definedName name="Respuestas" localSheetId="6">#REF!</definedName>
    <definedName name="Respuestas" localSheetId="5">#REF!</definedName>
    <definedName name="Respuestas" localSheetId="7">#REF!</definedName>
    <definedName name="Respuestas">#REF!</definedName>
    <definedName name="RFGAERGER" localSheetId="6">#REF!</definedName>
    <definedName name="RFGAERGER" localSheetId="5">#REF!</definedName>
    <definedName name="RFGAERGER" localSheetId="7">#REF!</definedName>
    <definedName name="RFGAERGER">#REF!</definedName>
    <definedName name="rrrrrr" localSheetId="6">#REF!</definedName>
    <definedName name="rrrrrr" localSheetId="0">#REF!</definedName>
    <definedName name="rrrrrr" localSheetId="1">#REF!</definedName>
    <definedName name="rrrrrr" localSheetId="2">#REF!</definedName>
    <definedName name="rrrrrr" localSheetId="5">#REF!</definedName>
    <definedName name="rrrrrr" localSheetId="7">#REF!</definedName>
    <definedName name="rrrrrr">#REF!</definedName>
    <definedName name="SDAFGARGDFG" localSheetId="6">#REF!</definedName>
    <definedName name="SDAFGARGDFG" localSheetId="5">#REF!</definedName>
    <definedName name="SDAFGARGDFG" localSheetId="7">#REF!</definedName>
    <definedName name="SDAFGARGDFG">#REF!</definedName>
    <definedName name="Sector">[1]Listas!$A$4:$A$17</definedName>
    <definedName name="sectoresagregados">[1]Listas!$R$4:$R$11</definedName>
    <definedName name="SG" localSheetId="6">#REF!</definedName>
    <definedName name="SG" localSheetId="5">#REF!</definedName>
    <definedName name="SG" localSheetId="7">#REF!</definedName>
    <definedName name="SG">#REF!</definedName>
    <definedName name="ssssssss">[2]Listas!$B$4:$B$97</definedName>
    <definedName name="subprograma" localSheetId="5">'[6]Prog y Sub MGMP'!$C$2:$C$63</definedName>
    <definedName name="subprograma" localSheetId="7">'[6]Prog y Sub MGMP'!$C$2:$C$63</definedName>
    <definedName name="subprograma">'[6]Prog y Sub MGMP'!$C$2:$C$63</definedName>
    <definedName name="Tipo_Credito" localSheetId="6">#REF!</definedName>
    <definedName name="Tipo_Credito" localSheetId="5">#REF!</definedName>
    <definedName name="Tipo_Credito" localSheetId="7">#REF!</definedName>
    <definedName name="Tipo_Credito">#REF!</definedName>
    <definedName name="_xlnm.Print_Titles" localSheetId="1">'ANEXO 2'!$1:$6</definedName>
    <definedName name="_xlnm.Print_Titles" localSheetId="2">'ANEXO 3'!$1:$9</definedName>
    <definedName name="_xlnm.Print_Titles">#N/A</definedName>
    <definedName name="TRYTRY" localSheetId="6">#REF!</definedName>
    <definedName name="TRYTRY" localSheetId="5">#REF!</definedName>
    <definedName name="TRYTRY" localSheetId="7">#REF!</definedName>
    <definedName name="TRYTRY">#REF!</definedName>
    <definedName name="TTTTTTT" localSheetId="6">#REF!</definedName>
    <definedName name="TTTTTTT" localSheetId="5">#REF!</definedName>
    <definedName name="TTTTTTT" localSheetId="7">#REF!</definedName>
    <definedName name="TTTTTTT">#REF!</definedName>
    <definedName name="ttttttttt56" localSheetId="6">#REF!</definedName>
    <definedName name="ttttttttt56" localSheetId="5">#REF!</definedName>
    <definedName name="ttttttttt56" localSheetId="7">#REF!</definedName>
    <definedName name="ttttttttt56">#REF!</definedName>
    <definedName name="uhuhuhuh">[2]Listas!$B$4:$B$97</definedName>
    <definedName name="vart" localSheetId="5">[2]OBLIGACIONES!$B$4:$B$97</definedName>
    <definedName name="vart" localSheetId="7">[2]OBLIGACIONES!$B$4:$B$97</definedName>
    <definedName name="vart">[2]OBLIGACIONES!$B$4:$B$97</definedName>
    <definedName name="vvv" localSheetId="6">#REF!</definedName>
    <definedName name="vvv" localSheetId="0">#REF!</definedName>
    <definedName name="vvv" localSheetId="1">#REF!</definedName>
    <definedName name="vvv" localSheetId="2">#REF!</definedName>
    <definedName name="vvv" localSheetId="5">#REF!</definedName>
    <definedName name="vvv" localSheetId="7">#REF!</definedName>
    <definedName name="vvv">#REF!</definedName>
    <definedName name="VVVV" localSheetId="6">#REF!</definedName>
    <definedName name="VVVV" localSheetId="0">#REF!</definedName>
    <definedName name="VVVV" localSheetId="1">#REF!</definedName>
    <definedName name="VVVV" localSheetId="2">#REF!</definedName>
    <definedName name="VVVV" localSheetId="5">#REF!</definedName>
    <definedName name="VVVV" localSheetId="7">#REF!</definedName>
    <definedName name="VVVV">#REF!</definedName>
    <definedName name="wwwww" localSheetId="6">#REF!</definedName>
    <definedName name="wwwww" localSheetId="0">#REF!</definedName>
    <definedName name="wwwww" localSheetId="1">#REF!</definedName>
    <definedName name="wwwww" localSheetId="2">#REF!</definedName>
    <definedName name="wwwww" localSheetId="5">#REF!</definedName>
    <definedName name="wwwww" localSheetId="7">#REF!</definedName>
    <definedName name="wwwww">#REF!</definedName>
    <definedName name="wwwwwww8" localSheetId="6">#REF!</definedName>
    <definedName name="wwwwwww8" localSheetId="5">#REF!</definedName>
    <definedName name="wwwwwww8" localSheetId="7">#REF!</definedName>
    <definedName name="wwwwwww8">#REF!</definedName>
    <definedName name="wwwwwwww">[2]Listas!$C$4:$C$11</definedName>
    <definedName name="xcvfght" localSheetId="5">[2]OBLIGACIONES!$E$4:$E$5</definedName>
    <definedName name="xcvfght" localSheetId="7">[2]OBLIGACIONES!$E$4:$E$5</definedName>
    <definedName name="xcvfght">[2]OBLIGACIONES!$E$4:$E$5</definedName>
    <definedName name="XXXXXX">[2]Listas!$E$4:$E$5</definedName>
    <definedName name="yhyhyh" localSheetId="6">#REF!</definedName>
    <definedName name="yhyhyh" localSheetId="5">#REF!</definedName>
    <definedName name="yhyhyh" localSheetId="7">#REF!</definedName>
    <definedName name="yhyhyh">#REF!</definedName>
    <definedName name="yyyyyy">[1]Listas!$B$4:$B$97</definedName>
    <definedName name="YYYYYY50">[2]Listas!$E$4:$E$5</definedName>
    <definedName name="yyyyyyy">[2]Listas!$D$4:$D$9</definedName>
    <definedName name="yyyyyyy5" localSheetId="6">#REF!</definedName>
    <definedName name="yyyyyyy5" localSheetId="5">#REF!</definedName>
    <definedName name="yyyyyyy5" localSheetId="7">#REF!</definedName>
    <definedName name="yyyyyyy5">#REF!</definedName>
    <definedName name="yyyyyyyy" localSheetId="6">#REF!</definedName>
    <definedName name="yyyyyyyy" localSheetId="0">#REF!</definedName>
    <definedName name="yyyyyyyy" localSheetId="1">#REF!</definedName>
    <definedName name="yyyyyyyy" localSheetId="2">#REF!</definedName>
    <definedName name="yyyyyyyy" localSheetId="5">#REF!</definedName>
    <definedName name="yyyyyyyy" localSheetId="7">#REF!</definedName>
    <definedName name="yyyyyyyy">#REF!</definedName>
    <definedName name="zzzzzzzzzzzz4" localSheetId="6">#REF!</definedName>
    <definedName name="zzzzzzzzzzzz4" localSheetId="0">#REF!</definedName>
    <definedName name="zzzzzzzzzzzz4" localSheetId="1">#REF!</definedName>
    <definedName name="zzzzzzzzzzzz4" localSheetId="2">#REF!</definedName>
    <definedName name="zzzzzzzzzzzz4" localSheetId="5">#REF!</definedName>
    <definedName name="zzzzzzzzzzzz4" localSheetId="7">#REF!</definedName>
    <definedName name="zzzzzzzzzzzz4">#REF!</definedName>
    <definedName name="zzzzzzzzzzzzzzzzzz" localSheetId="6">#REF!</definedName>
    <definedName name="zzzzzzzzzzzzzzzzzz" localSheetId="0">#REF!</definedName>
    <definedName name="zzzzzzzzzzzzzzzzzz" localSheetId="1">#REF!</definedName>
    <definedName name="zzzzzzzzzzzzzzzzzz" localSheetId="2">#REF!</definedName>
    <definedName name="zzzzzzzzzzzzzzzzzz" localSheetId="5">#REF!</definedName>
    <definedName name="zzzzzzzzzzzzzzzzzz" localSheetId="7">#REF!</definedName>
    <definedName name="zzzzzzzzzzzzzzzzzz">#REF!</definedName>
  </definedNames>
  <calcPr calcId="145621"/>
</workbook>
</file>

<file path=xl/calcChain.xml><?xml version="1.0" encoding="utf-8"?>
<calcChain xmlns="http://schemas.openxmlformats.org/spreadsheetml/2006/main">
  <c r="G12" i="78" l="1"/>
  <c r="G24" i="78"/>
  <c r="G31" i="78"/>
  <c r="G37" i="78"/>
  <c r="G39" i="78"/>
  <c r="G41" i="78"/>
  <c r="G43" i="78"/>
  <c r="G45" i="78"/>
  <c r="G47" i="78"/>
  <c r="P8" i="77" l="1"/>
  <c r="N27" i="77" l="1"/>
  <c r="M8" i="77"/>
  <c r="M13" i="77"/>
  <c r="M14" i="77"/>
  <c r="M15" i="77"/>
  <c r="M17" i="77"/>
  <c r="M18" i="77"/>
  <c r="M19" i="77"/>
  <c r="M20" i="77"/>
  <c r="M24" i="77"/>
  <c r="M25" i="77"/>
  <c r="M26" i="77"/>
  <c r="F40" i="77"/>
  <c r="F41" i="77"/>
  <c r="F42" i="77"/>
  <c r="F43" i="77"/>
  <c r="F44" i="77"/>
  <c r="F39" i="77"/>
  <c r="C40" i="77"/>
  <c r="C41" i="77"/>
  <c r="C42" i="77"/>
  <c r="C43" i="77"/>
  <c r="C44" i="77"/>
  <c r="C39" i="77"/>
  <c r="M52" i="81"/>
  <c r="K52" i="81"/>
  <c r="I52" i="81"/>
  <c r="G52" i="81"/>
  <c r="E52" i="81"/>
  <c r="C52" i="81"/>
  <c r="B52" i="81"/>
  <c r="K51" i="81"/>
  <c r="I51" i="81"/>
  <c r="G51" i="81"/>
  <c r="E51" i="81"/>
  <c r="C51" i="81"/>
  <c r="B51" i="81"/>
  <c r="P50" i="81"/>
  <c r="P49" i="81" s="1"/>
  <c r="O50" i="81"/>
  <c r="O49" i="81" s="1"/>
  <c r="M50" i="81"/>
  <c r="K50" i="81"/>
  <c r="K49" i="81" s="1"/>
  <c r="I50" i="81"/>
  <c r="I49" i="81" s="1"/>
  <c r="G50" i="81"/>
  <c r="E50" i="81"/>
  <c r="C50" i="81"/>
  <c r="C49" i="81" s="1"/>
  <c r="B50" i="81"/>
  <c r="B49" i="81" s="1"/>
  <c r="M49" i="81"/>
  <c r="E49" i="81"/>
  <c r="P48" i="81"/>
  <c r="P47" i="81" s="1"/>
  <c r="O48" i="81"/>
  <c r="M48" i="81"/>
  <c r="K48" i="81"/>
  <c r="K47" i="81" s="1"/>
  <c r="I48" i="81"/>
  <c r="I47" i="81" s="1"/>
  <c r="G48" i="81"/>
  <c r="E48" i="81"/>
  <c r="C48" i="81"/>
  <c r="C47" i="81" s="1"/>
  <c r="B48" i="81"/>
  <c r="B47" i="81" s="1"/>
  <c r="M47" i="81"/>
  <c r="E47" i="81"/>
  <c r="M46" i="81"/>
  <c r="M45" i="81" s="1"/>
  <c r="K46" i="81"/>
  <c r="K45" i="81" s="1"/>
  <c r="I46" i="81"/>
  <c r="G46" i="81"/>
  <c r="E46" i="81"/>
  <c r="E45" i="81" s="1"/>
  <c r="C46" i="81"/>
  <c r="C45" i="81" s="1"/>
  <c r="B46" i="81"/>
  <c r="I45" i="81"/>
  <c r="B45" i="81"/>
  <c r="P44" i="81"/>
  <c r="O44" i="81"/>
  <c r="O42" i="81" s="1"/>
  <c r="O37" i="81" s="1"/>
  <c r="M44" i="81"/>
  <c r="K44" i="81"/>
  <c r="I44" i="81"/>
  <c r="G44" i="81"/>
  <c r="R44" i="81" s="1"/>
  <c r="E44" i="81"/>
  <c r="C44" i="81"/>
  <c r="B44" i="81"/>
  <c r="P43" i="81"/>
  <c r="O43" i="81"/>
  <c r="M43" i="81"/>
  <c r="M42" i="81" s="1"/>
  <c r="K43" i="81"/>
  <c r="I43" i="81"/>
  <c r="G43" i="81"/>
  <c r="E43" i="81"/>
  <c r="E42" i="81" s="1"/>
  <c r="C43" i="81"/>
  <c r="B43" i="81"/>
  <c r="K42" i="81"/>
  <c r="C42" i="81"/>
  <c r="M41" i="81"/>
  <c r="K41" i="81"/>
  <c r="I41" i="81"/>
  <c r="G41" i="81"/>
  <c r="E41" i="81"/>
  <c r="C41" i="81"/>
  <c r="B41" i="81"/>
  <c r="P40" i="81"/>
  <c r="M40" i="81"/>
  <c r="K40" i="81"/>
  <c r="I40" i="81"/>
  <c r="G40" i="81"/>
  <c r="E40" i="81"/>
  <c r="C40" i="81"/>
  <c r="B40" i="81"/>
  <c r="P39" i="81"/>
  <c r="O39" i="81"/>
  <c r="M39" i="81"/>
  <c r="K39" i="81"/>
  <c r="I39" i="81"/>
  <c r="G39" i="81"/>
  <c r="E39" i="81"/>
  <c r="C39" i="81"/>
  <c r="B39" i="81"/>
  <c r="P38" i="81"/>
  <c r="O38" i="81"/>
  <c r="M38" i="81"/>
  <c r="K38" i="81"/>
  <c r="I38" i="81"/>
  <c r="G38" i="81"/>
  <c r="E38" i="81"/>
  <c r="C38" i="81"/>
  <c r="B38" i="81"/>
  <c r="P36" i="81"/>
  <c r="O36" i="81"/>
  <c r="M36" i="81"/>
  <c r="K36" i="81"/>
  <c r="I36" i="81"/>
  <c r="T36" i="81" s="1"/>
  <c r="G36" i="81"/>
  <c r="E36" i="81"/>
  <c r="C36" i="81"/>
  <c r="B36" i="81"/>
  <c r="D36" i="81" s="1"/>
  <c r="P35" i="81"/>
  <c r="O35" i="81"/>
  <c r="Q35" i="81" s="1"/>
  <c r="M35" i="81"/>
  <c r="K35" i="81"/>
  <c r="I35" i="81"/>
  <c r="G35" i="81"/>
  <c r="R35" i="81" s="1"/>
  <c r="E35" i="81"/>
  <c r="C35" i="81"/>
  <c r="B35" i="81"/>
  <c r="P34" i="81"/>
  <c r="O34" i="81"/>
  <c r="M34" i="81"/>
  <c r="K34" i="81"/>
  <c r="I34" i="81"/>
  <c r="T34" i="81" s="1"/>
  <c r="G34" i="81"/>
  <c r="E34" i="81"/>
  <c r="C34" i="81"/>
  <c r="B34" i="81"/>
  <c r="D34" i="81" s="1"/>
  <c r="P33" i="81"/>
  <c r="O33" i="81"/>
  <c r="M33" i="81"/>
  <c r="K33" i="81"/>
  <c r="I33" i="81"/>
  <c r="G33" i="81"/>
  <c r="R33" i="81" s="1"/>
  <c r="E33" i="81"/>
  <c r="C33" i="81"/>
  <c r="B33" i="81"/>
  <c r="P32" i="81"/>
  <c r="O32" i="81"/>
  <c r="M32" i="81"/>
  <c r="M30" i="81" s="1"/>
  <c r="K32" i="81"/>
  <c r="I32" i="81"/>
  <c r="T32" i="81" s="1"/>
  <c r="G32" i="81"/>
  <c r="E32" i="81"/>
  <c r="E30" i="81" s="1"/>
  <c r="C32" i="81"/>
  <c r="B32" i="81"/>
  <c r="D32" i="81" s="1"/>
  <c r="M31" i="81"/>
  <c r="K31" i="81"/>
  <c r="K30" i="81" s="1"/>
  <c r="I31" i="81"/>
  <c r="G31" i="81"/>
  <c r="R31" i="81" s="1"/>
  <c r="E31" i="81"/>
  <c r="C31" i="81"/>
  <c r="C30" i="81" s="1"/>
  <c r="B31" i="81"/>
  <c r="P30" i="81"/>
  <c r="M29" i="81"/>
  <c r="N29" i="81" s="1"/>
  <c r="K29" i="81"/>
  <c r="I29" i="81"/>
  <c r="T29" i="81" s="1"/>
  <c r="G29" i="81"/>
  <c r="E29" i="81"/>
  <c r="F29" i="81" s="1"/>
  <c r="B29" i="81"/>
  <c r="D29" i="81" s="1"/>
  <c r="M28" i="81"/>
  <c r="K28" i="81"/>
  <c r="I28" i="81"/>
  <c r="G28" i="81"/>
  <c r="E28" i="81"/>
  <c r="B28" i="81"/>
  <c r="D28" i="81" s="1"/>
  <c r="P27" i="81"/>
  <c r="O27" i="81"/>
  <c r="M27" i="81"/>
  <c r="K27" i="81"/>
  <c r="I27" i="81"/>
  <c r="G27" i="81"/>
  <c r="E27" i="81"/>
  <c r="C27" i="81"/>
  <c r="B27" i="81"/>
  <c r="P26" i="81"/>
  <c r="O26" i="81"/>
  <c r="M26" i="81"/>
  <c r="K26" i="81"/>
  <c r="I26" i="81"/>
  <c r="T26" i="81" s="1"/>
  <c r="G26" i="81"/>
  <c r="E26" i="81"/>
  <c r="C26" i="81"/>
  <c r="B26" i="81"/>
  <c r="M25" i="81"/>
  <c r="K25" i="81"/>
  <c r="I25" i="81"/>
  <c r="G25" i="81"/>
  <c r="E25" i="81"/>
  <c r="C25" i="81"/>
  <c r="B25" i="81"/>
  <c r="M24" i="81"/>
  <c r="K24" i="81"/>
  <c r="I24" i="81"/>
  <c r="G24" i="81"/>
  <c r="E24" i="81"/>
  <c r="C24" i="81"/>
  <c r="B24" i="81"/>
  <c r="P23" i="81"/>
  <c r="O23" i="81"/>
  <c r="M23" i="81"/>
  <c r="K23" i="81"/>
  <c r="I23" i="81"/>
  <c r="G23" i="81"/>
  <c r="E23" i="81"/>
  <c r="C23" i="81"/>
  <c r="B23" i="81"/>
  <c r="P22" i="81"/>
  <c r="O22" i="81"/>
  <c r="M22" i="81"/>
  <c r="K22" i="81"/>
  <c r="I22" i="81"/>
  <c r="T22" i="81" s="1"/>
  <c r="G22" i="81"/>
  <c r="E22" i="81"/>
  <c r="C22" i="81"/>
  <c r="B22" i="81"/>
  <c r="P21" i="81"/>
  <c r="O21" i="81"/>
  <c r="M21" i="81"/>
  <c r="K21" i="81"/>
  <c r="I21" i="81"/>
  <c r="G21" i="81"/>
  <c r="E21" i="81"/>
  <c r="C21" i="81"/>
  <c r="B21" i="81"/>
  <c r="P20" i="81"/>
  <c r="P18" i="81" s="1"/>
  <c r="O20" i="81"/>
  <c r="M20" i="81"/>
  <c r="K20" i="81"/>
  <c r="I20" i="81"/>
  <c r="T20" i="81" s="1"/>
  <c r="G20" i="81"/>
  <c r="E20" i="81"/>
  <c r="C20" i="81"/>
  <c r="B20" i="81"/>
  <c r="P19" i="81"/>
  <c r="O19" i="81"/>
  <c r="M19" i="81"/>
  <c r="I19" i="81"/>
  <c r="G19" i="81"/>
  <c r="E19" i="81"/>
  <c r="C19" i="81"/>
  <c r="B19" i="81"/>
  <c r="B18" i="81" s="1"/>
  <c r="M18" i="81"/>
  <c r="E18" i="81"/>
  <c r="P17" i="81"/>
  <c r="O17" i="81"/>
  <c r="M17" i="81"/>
  <c r="K17" i="81"/>
  <c r="I17" i="81"/>
  <c r="G17" i="81"/>
  <c r="E17" i="81"/>
  <c r="C17" i="81"/>
  <c r="B17" i="81"/>
  <c r="P16" i="81"/>
  <c r="O16" i="81"/>
  <c r="M16" i="81"/>
  <c r="K16" i="81"/>
  <c r="I16" i="81"/>
  <c r="G16" i="81"/>
  <c r="E16" i="81"/>
  <c r="C16" i="81"/>
  <c r="B16" i="81"/>
  <c r="P15" i="81"/>
  <c r="O15" i="81"/>
  <c r="M15" i="81"/>
  <c r="K15" i="81"/>
  <c r="I15" i="81"/>
  <c r="G15" i="81"/>
  <c r="E15" i="81"/>
  <c r="C15" i="81"/>
  <c r="B15" i="81"/>
  <c r="P14" i="81"/>
  <c r="O14" i="81"/>
  <c r="M14" i="81"/>
  <c r="K14" i="81"/>
  <c r="I14" i="81"/>
  <c r="G14" i="81"/>
  <c r="E14" i="81"/>
  <c r="C14" i="81"/>
  <c r="B14" i="81"/>
  <c r="P13" i="81"/>
  <c r="O13" i="81"/>
  <c r="M13" i="81"/>
  <c r="K13" i="81"/>
  <c r="I13" i="81"/>
  <c r="G13" i="81"/>
  <c r="E13" i="81"/>
  <c r="C13" i="81"/>
  <c r="B13" i="81"/>
  <c r="P12" i="81"/>
  <c r="O12" i="81"/>
  <c r="M12" i="81"/>
  <c r="K12" i="81"/>
  <c r="I12" i="81"/>
  <c r="G12" i="81"/>
  <c r="E12" i="81"/>
  <c r="C12" i="81"/>
  <c r="B12" i="81"/>
  <c r="P11" i="81"/>
  <c r="O11" i="81"/>
  <c r="M11" i="81"/>
  <c r="K11" i="81"/>
  <c r="I11" i="81"/>
  <c r="G11" i="81"/>
  <c r="E11" i="81"/>
  <c r="C11" i="81"/>
  <c r="B11" i="81"/>
  <c r="P10" i="81"/>
  <c r="O10" i="81"/>
  <c r="M10" i="81"/>
  <c r="K10" i="81"/>
  <c r="I10" i="81"/>
  <c r="G10" i="81"/>
  <c r="E10" i="81"/>
  <c r="C10" i="81"/>
  <c r="C9" i="81" s="1"/>
  <c r="B10" i="81"/>
  <c r="K9" i="81"/>
  <c r="P48" i="80"/>
  <c r="O48" i="80"/>
  <c r="M48" i="80"/>
  <c r="K48" i="80"/>
  <c r="T48" i="80" s="1"/>
  <c r="I48" i="80"/>
  <c r="G48" i="80"/>
  <c r="R48" i="80" s="1"/>
  <c r="E48" i="80"/>
  <c r="B48" i="80"/>
  <c r="D48" i="80" s="1"/>
  <c r="N48" i="80" s="1"/>
  <c r="P47" i="80"/>
  <c r="O47" i="80"/>
  <c r="Q47" i="80" s="1"/>
  <c r="M47" i="80"/>
  <c r="K47" i="80"/>
  <c r="I47" i="80"/>
  <c r="G47" i="80"/>
  <c r="E47" i="80"/>
  <c r="B47" i="80"/>
  <c r="D47" i="80" s="1"/>
  <c r="O46" i="80"/>
  <c r="Q46" i="80" s="1"/>
  <c r="M46" i="80"/>
  <c r="K46" i="80"/>
  <c r="I46" i="80"/>
  <c r="G46" i="80"/>
  <c r="E46" i="80"/>
  <c r="B46" i="80"/>
  <c r="D46" i="80" s="1"/>
  <c r="M45" i="80"/>
  <c r="K45" i="80"/>
  <c r="I45" i="80"/>
  <c r="G45" i="80"/>
  <c r="E45" i="80"/>
  <c r="B45" i="80"/>
  <c r="D45" i="80" s="1"/>
  <c r="M44" i="80"/>
  <c r="K44" i="80"/>
  <c r="I44" i="80"/>
  <c r="G44" i="80"/>
  <c r="E44" i="80"/>
  <c r="B44" i="80"/>
  <c r="P43" i="80"/>
  <c r="O43" i="80"/>
  <c r="M43" i="80"/>
  <c r="K43" i="80"/>
  <c r="T43" i="80" s="1"/>
  <c r="I43" i="80"/>
  <c r="G43" i="80"/>
  <c r="R43" i="80" s="1"/>
  <c r="E43" i="80"/>
  <c r="B43" i="80"/>
  <c r="D43" i="80" s="1"/>
  <c r="C42" i="80"/>
  <c r="P41" i="80"/>
  <c r="O41" i="80"/>
  <c r="M41" i="80"/>
  <c r="K41" i="80"/>
  <c r="I41" i="80"/>
  <c r="G41" i="80"/>
  <c r="E41" i="80"/>
  <c r="C41" i="80"/>
  <c r="B41" i="80"/>
  <c r="P40" i="80"/>
  <c r="O40" i="80"/>
  <c r="M40" i="80"/>
  <c r="K40" i="80"/>
  <c r="I40" i="80"/>
  <c r="G40" i="80"/>
  <c r="E40" i="80"/>
  <c r="C40" i="80"/>
  <c r="C35" i="80" s="1"/>
  <c r="B40" i="80"/>
  <c r="M39" i="80"/>
  <c r="K39" i="80"/>
  <c r="I39" i="80"/>
  <c r="G39" i="80"/>
  <c r="E39" i="80"/>
  <c r="B39" i="80"/>
  <c r="P38" i="80"/>
  <c r="O38" i="80"/>
  <c r="M38" i="80"/>
  <c r="K38" i="80"/>
  <c r="I38" i="80"/>
  <c r="G38" i="80"/>
  <c r="E38" i="80"/>
  <c r="C38" i="80"/>
  <c r="B38" i="80"/>
  <c r="P37" i="80"/>
  <c r="O37" i="80"/>
  <c r="M37" i="80"/>
  <c r="K37" i="80"/>
  <c r="I37" i="80"/>
  <c r="G37" i="80"/>
  <c r="E37" i="80"/>
  <c r="B37" i="80"/>
  <c r="D37" i="80" s="1"/>
  <c r="P36" i="80"/>
  <c r="O36" i="80"/>
  <c r="M36" i="80"/>
  <c r="K36" i="80"/>
  <c r="I36" i="80"/>
  <c r="G36" i="80"/>
  <c r="E36" i="80"/>
  <c r="B36" i="80"/>
  <c r="D36" i="80" s="1"/>
  <c r="M34" i="80"/>
  <c r="K34" i="80"/>
  <c r="I34" i="80"/>
  <c r="T34" i="80" s="1"/>
  <c r="G34" i="80"/>
  <c r="E34" i="80"/>
  <c r="B34" i="80"/>
  <c r="D34" i="80" s="1"/>
  <c r="P33" i="80"/>
  <c r="O33" i="80"/>
  <c r="M33" i="80"/>
  <c r="K33" i="80"/>
  <c r="I33" i="80"/>
  <c r="G33" i="80"/>
  <c r="E33" i="80"/>
  <c r="B33" i="80"/>
  <c r="D33" i="80" s="1"/>
  <c r="P32" i="80"/>
  <c r="O32" i="80"/>
  <c r="M32" i="80"/>
  <c r="K32" i="80"/>
  <c r="I32" i="80"/>
  <c r="T32" i="80" s="1"/>
  <c r="G32" i="80"/>
  <c r="E32" i="80"/>
  <c r="C32" i="80"/>
  <c r="B32" i="80"/>
  <c r="P31" i="80"/>
  <c r="O31" i="80"/>
  <c r="M31" i="80"/>
  <c r="K31" i="80"/>
  <c r="I31" i="80"/>
  <c r="G31" i="80"/>
  <c r="R31" i="80" s="1"/>
  <c r="E31" i="80"/>
  <c r="C31" i="80"/>
  <c r="C21" i="80" s="1"/>
  <c r="B31" i="80"/>
  <c r="P30" i="80"/>
  <c r="O30" i="80"/>
  <c r="M30" i="80"/>
  <c r="K30" i="80"/>
  <c r="I30" i="80"/>
  <c r="T30" i="80" s="1"/>
  <c r="G30" i="80"/>
  <c r="E30" i="80"/>
  <c r="B30" i="80"/>
  <c r="D30" i="80" s="1"/>
  <c r="N30" i="80" s="1"/>
  <c r="M29" i="80"/>
  <c r="K29" i="80"/>
  <c r="I29" i="80"/>
  <c r="G29" i="80"/>
  <c r="E29" i="80"/>
  <c r="B29" i="80"/>
  <c r="D29" i="80" s="1"/>
  <c r="P28" i="80"/>
  <c r="O28" i="80"/>
  <c r="M28" i="80"/>
  <c r="K28" i="80"/>
  <c r="I28" i="80"/>
  <c r="G28" i="80"/>
  <c r="R28" i="80" s="1"/>
  <c r="E28" i="80"/>
  <c r="B28" i="80"/>
  <c r="D28" i="80" s="1"/>
  <c r="N28" i="80" s="1"/>
  <c r="P27" i="80"/>
  <c r="O27" i="80"/>
  <c r="Q27" i="80" s="1"/>
  <c r="M27" i="80"/>
  <c r="K27" i="80"/>
  <c r="I27" i="80"/>
  <c r="G27" i="80"/>
  <c r="E27" i="80"/>
  <c r="B27" i="80"/>
  <c r="D27" i="80" s="1"/>
  <c r="M26" i="80"/>
  <c r="K26" i="80"/>
  <c r="I26" i="80"/>
  <c r="G26" i="80"/>
  <c r="E26" i="80"/>
  <c r="B26" i="80"/>
  <c r="D26" i="80" s="1"/>
  <c r="P25" i="80"/>
  <c r="O25" i="80"/>
  <c r="M25" i="80"/>
  <c r="K25" i="80"/>
  <c r="K21" i="80" s="1"/>
  <c r="I25" i="80"/>
  <c r="G25" i="80"/>
  <c r="R25" i="80" s="1"/>
  <c r="E25" i="80"/>
  <c r="D25" i="80"/>
  <c r="N25" i="80" s="1"/>
  <c r="B25" i="80"/>
  <c r="P24" i="80"/>
  <c r="O24" i="80"/>
  <c r="M24" i="80"/>
  <c r="K24" i="80"/>
  <c r="I24" i="80"/>
  <c r="G24" i="80"/>
  <c r="E24" i="80"/>
  <c r="B24" i="80"/>
  <c r="D24" i="80" s="1"/>
  <c r="M23" i="80"/>
  <c r="K23" i="80"/>
  <c r="I23" i="80"/>
  <c r="G23" i="80"/>
  <c r="E23" i="80"/>
  <c r="B23" i="80"/>
  <c r="P22" i="80"/>
  <c r="O22" i="80"/>
  <c r="M22" i="80"/>
  <c r="K22" i="80"/>
  <c r="I22" i="80"/>
  <c r="T22" i="80" s="1"/>
  <c r="G22" i="80"/>
  <c r="E22" i="80"/>
  <c r="B22" i="80"/>
  <c r="D22" i="80" s="1"/>
  <c r="O21" i="80"/>
  <c r="G21" i="80"/>
  <c r="M20" i="80"/>
  <c r="K20" i="80"/>
  <c r="I20" i="80"/>
  <c r="G20" i="80"/>
  <c r="E20" i="80"/>
  <c r="B20" i="80"/>
  <c r="D20" i="80" s="1"/>
  <c r="N20" i="80" s="1"/>
  <c r="P19" i="80"/>
  <c r="O19" i="80"/>
  <c r="M19" i="80"/>
  <c r="K19" i="80"/>
  <c r="I19" i="80"/>
  <c r="G19" i="80"/>
  <c r="E19" i="80"/>
  <c r="C19" i="80"/>
  <c r="B19" i="80"/>
  <c r="P18" i="80"/>
  <c r="Q18" i="80" s="1"/>
  <c r="O18" i="80"/>
  <c r="M18" i="80"/>
  <c r="K18" i="80"/>
  <c r="I18" i="80"/>
  <c r="T18" i="80" s="1"/>
  <c r="G18" i="80"/>
  <c r="E18" i="80"/>
  <c r="C18" i="80"/>
  <c r="B18" i="80"/>
  <c r="D18" i="80" s="1"/>
  <c r="P17" i="80"/>
  <c r="O17" i="80"/>
  <c r="M17" i="80"/>
  <c r="K17" i="80"/>
  <c r="I17" i="80"/>
  <c r="G17" i="80"/>
  <c r="R17" i="80" s="1"/>
  <c r="E17" i="80"/>
  <c r="C17" i="80"/>
  <c r="B17" i="80"/>
  <c r="P16" i="80"/>
  <c r="Q16" i="80" s="1"/>
  <c r="O16" i="80"/>
  <c r="M16" i="80"/>
  <c r="K16" i="80"/>
  <c r="I16" i="80"/>
  <c r="T16" i="80" s="1"/>
  <c r="G16" i="80"/>
  <c r="E16" i="80"/>
  <c r="B16" i="80"/>
  <c r="D16" i="80" s="1"/>
  <c r="P15" i="80"/>
  <c r="O15" i="80"/>
  <c r="M15" i="80"/>
  <c r="K15" i="80"/>
  <c r="I15" i="80"/>
  <c r="G15" i="80"/>
  <c r="E15" i="80"/>
  <c r="B15" i="80"/>
  <c r="D15" i="80" s="1"/>
  <c r="P14" i="80"/>
  <c r="O14" i="80"/>
  <c r="M14" i="80"/>
  <c r="K14" i="80"/>
  <c r="I14" i="80"/>
  <c r="T14" i="80" s="1"/>
  <c r="G14" i="80"/>
  <c r="E14" i="80"/>
  <c r="B14" i="80"/>
  <c r="D14" i="80" s="1"/>
  <c r="N14" i="80" s="1"/>
  <c r="P13" i="80"/>
  <c r="O13" i="80"/>
  <c r="M13" i="80"/>
  <c r="K13" i="80"/>
  <c r="I13" i="80"/>
  <c r="G13" i="80"/>
  <c r="E13" i="80"/>
  <c r="B13" i="80"/>
  <c r="D13" i="80" s="1"/>
  <c r="P12" i="80"/>
  <c r="O12" i="80"/>
  <c r="M12" i="80"/>
  <c r="K12" i="80"/>
  <c r="I12" i="80"/>
  <c r="G12" i="80"/>
  <c r="R12" i="80" s="1"/>
  <c r="E12" i="80"/>
  <c r="C12" i="80"/>
  <c r="C11" i="80" s="1"/>
  <c r="B12" i="80"/>
  <c r="P11" i="80"/>
  <c r="B11" i="80"/>
  <c r="J40" i="79"/>
  <c r="H40" i="79"/>
  <c r="F40" i="79"/>
  <c r="D40" i="79"/>
  <c r="M39" i="79"/>
  <c r="J39" i="79"/>
  <c r="H39" i="79"/>
  <c r="F39" i="79"/>
  <c r="D39" i="79"/>
  <c r="M38" i="79"/>
  <c r="J38" i="79"/>
  <c r="H38" i="79"/>
  <c r="F38" i="79"/>
  <c r="D38" i="79"/>
  <c r="M37" i="79"/>
  <c r="J37" i="79"/>
  <c r="H37" i="79"/>
  <c r="F37" i="79"/>
  <c r="D37" i="79"/>
  <c r="M36" i="79"/>
  <c r="J36" i="79"/>
  <c r="H36" i="79"/>
  <c r="F36" i="79"/>
  <c r="D36" i="79"/>
  <c r="J35" i="79"/>
  <c r="H35" i="79"/>
  <c r="F35" i="79"/>
  <c r="D35" i="79"/>
  <c r="L34" i="79"/>
  <c r="M34" i="79" s="1"/>
  <c r="K34" i="79"/>
  <c r="I34" i="79"/>
  <c r="J34" i="79" s="1"/>
  <c r="G34" i="79"/>
  <c r="H34" i="79" s="1"/>
  <c r="E34" i="79"/>
  <c r="F34" i="79" s="1"/>
  <c r="C34" i="79"/>
  <c r="D34" i="79" s="1"/>
  <c r="B34" i="79"/>
  <c r="I33" i="79"/>
  <c r="G33" i="79"/>
  <c r="E33" i="79"/>
  <c r="C33" i="79"/>
  <c r="B33" i="79"/>
  <c r="L32" i="79"/>
  <c r="K32" i="79"/>
  <c r="M32" i="79" s="1"/>
  <c r="I32" i="79"/>
  <c r="G32" i="79"/>
  <c r="E32" i="79"/>
  <c r="C32" i="79"/>
  <c r="B32" i="79"/>
  <c r="L31" i="79"/>
  <c r="K31" i="79"/>
  <c r="I31" i="79"/>
  <c r="G31" i="79"/>
  <c r="E31" i="79"/>
  <c r="C31" i="79"/>
  <c r="B31" i="79"/>
  <c r="I30" i="79"/>
  <c r="G30" i="79"/>
  <c r="E30" i="79"/>
  <c r="C30" i="79"/>
  <c r="B30" i="79"/>
  <c r="J30" i="79" s="1"/>
  <c r="F25" i="77" s="1"/>
  <c r="I29" i="79"/>
  <c r="G29" i="79"/>
  <c r="E29" i="79"/>
  <c r="C29" i="79"/>
  <c r="B29" i="79"/>
  <c r="L28" i="79"/>
  <c r="K28" i="79"/>
  <c r="I28" i="79"/>
  <c r="G28" i="79"/>
  <c r="E28" i="79"/>
  <c r="C28" i="79"/>
  <c r="B28" i="79"/>
  <c r="L27" i="79"/>
  <c r="K27" i="79"/>
  <c r="I27" i="79"/>
  <c r="G27" i="79"/>
  <c r="E27" i="79"/>
  <c r="C27" i="79"/>
  <c r="B27" i="79"/>
  <c r="L26" i="79"/>
  <c r="K26" i="79"/>
  <c r="M26" i="79" s="1"/>
  <c r="I26" i="79"/>
  <c r="G26" i="79"/>
  <c r="G25" i="79" s="1"/>
  <c r="E26" i="79"/>
  <c r="C26" i="79"/>
  <c r="C25" i="79" s="1"/>
  <c r="B26" i="79"/>
  <c r="L25" i="79"/>
  <c r="I25" i="79"/>
  <c r="E25" i="79"/>
  <c r="B25" i="79"/>
  <c r="L24" i="79"/>
  <c r="K24" i="79"/>
  <c r="M24" i="79" s="1"/>
  <c r="I24" i="79"/>
  <c r="G24" i="79"/>
  <c r="E24" i="79"/>
  <c r="C24" i="79"/>
  <c r="B24" i="79"/>
  <c r="L23" i="79"/>
  <c r="K23" i="79"/>
  <c r="I23" i="79"/>
  <c r="G23" i="79"/>
  <c r="E23" i="79"/>
  <c r="C23" i="79"/>
  <c r="B23" i="79"/>
  <c r="L22" i="79"/>
  <c r="K22" i="79"/>
  <c r="K21" i="79" s="1"/>
  <c r="I22" i="79"/>
  <c r="G22" i="79"/>
  <c r="G21" i="79" s="1"/>
  <c r="G20" i="79" s="1"/>
  <c r="G15" i="79" s="1"/>
  <c r="E22" i="79"/>
  <c r="C22" i="79"/>
  <c r="C21" i="79" s="1"/>
  <c r="C20" i="79" s="1"/>
  <c r="C15" i="79" s="1"/>
  <c r="B22" i="79"/>
  <c r="L21" i="79"/>
  <c r="L20" i="79" s="1"/>
  <c r="L15" i="79" s="1"/>
  <c r="L8" i="79" s="1"/>
  <c r="I21" i="79"/>
  <c r="I20" i="79" s="1"/>
  <c r="I15" i="79" s="1"/>
  <c r="E21" i="79"/>
  <c r="E20" i="79" s="1"/>
  <c r="E15" i="79" s="1"/>
  <c r="B21" i="79"/>
  <c r="J21" i="79" s="1"/>
  <c r="I14" i="79"/>
  <c r="G14" i="79"/>
  <c r="E14" i="79"/>
  <c r="C14" i="79"/>
  <c r="B14" i="79"/>
  <c r="I13" i="79"/>
  <c r="G13" i="79"/>
  <c r="E13" i="79"/>
  <c r="C13" i="79"/>
  <c r="B13" i="79"/>
  <c r="M12" i="79"/>
  <c r="I12" i="79"/>
  <c r="G12" i="79"/>
  <c r="E12" i="79"/>
  <c r="C12" i="79"/>
  <c r="B12" i="79"/>
  <c r="M11" i="79"/>
  <c r="I11" i="79"/>
  <c r="G11" i="79"/>
  <c r="E11" i="79"/>
  <c r="C11" i="79"/>
  <c r="B11" i="79"/>
  <c r="M10" i="79"/>
  <c r="I10" i="79"/>
  <c r="I9" i="79" s="1"/>
  <c r="I8" i="79" s="1"/>
  <c r="G10" i="79"/>
  <c r="E10" i="79"/>
  <c r="E9" i="79" s="1"/>
  <c r="C10" i="79"/>
  <c r="B10" i="79"/>
  <c r="B9" i="79" s="1"/>
  <c r="L9" i="79"/>
  <c r="K9" i="79"/>
  <c r="M9" i="79" s="1"/>
  <c r="G9" i="79"/>
  <c r="G8" i="79" s="1"/>
  <c r="C9" i="79"/>
  <c r="C8" i="79" l="1"/>
  <c r="E8" i="79"/>
  <c r="K42" i="80"/>
  <c r="B20" i="79"/>
  <c r="B15" i="79" s="1"/>
  <c r="D15" i="79" s="1"/>
  <c r="K25" i="79"/>
  <c r="K20" i="79" s="1"/>
  <c r="M27" i="79"/>
  <c r="D29" i="79"/>
  <c r="H29" i="79"/>
  <c r="F20" i="77" s="1"/>
  <c r="D12" i="80"/>
  <c r="T12" i="80"/>
  <c r="Q12" i="80"/>
  <c r="T13" i="80"/>
  <c r="R14" i="80"/>
  <c r="Q15" i="80"/>
  <c r="N16" i="80"/>
  <c r="R16" i="80"/>
  <c r="T17" i="80"/>
  <c r="R18" i="80"/>
  <c r="U18" i="80" s="1"/>
  <c r="D19" i="80"/>
  <c r="R20" i="80"/>
  <c r="R22" i="80"/>
  <c r="T25" i="80"/>
  <c r="T28" i="80"/>
  <c r="Q28" i="80"/>
  <c r="D39" i="80"/>
  <c r="N39" i="80" s="1"/>
  <c r="B35" i="80"/>
  <c r="I18" i="81"/>
  <c r="N28" i="81"/>
  <c r="G30" i="81"/>
  <c r="R30" i="80"/>
  <c r="D31" i="80"/>
  <c r="T31" i="80"/>
  <c r="Q31" i="80"/>
  <c r="R32" i="80"/>
  <c r="Q33" i="80"/>
  <c r="N34" i="80"/>
  <c r="O35" i="80"/>
  <c r="Q37" i="80"/>
  <c r="D38" i="80"/>
  <c r="P35" i="80"/>
  <c r="R39" i="80"/>
  <c r="D40" i="80"/>
  <c r="Q41" i="80"/>
  <c r="Q48" i="80"/>
  <c r="E9" i="81"/>
  <c r="E8" i="81" s="1"/>
  <c r="M9" i="81"/>
  <c r="M8" i="81" s="1"/>
  <c r="P9" i="81"/>
  <c r="P8" i="81" s="1"/>
  <c r="C8" i="81"/>
  <c r="R11" i="81"/>
  <c r="O9" i="81"/>
  <c r="D12" i="81"/>
  <c r="T12" i="81"/>
  <c r="R13" i="81"/>
  <c r="D14" i="81"/>
  <c r="T14" i="81"/>
  <c r="R15" i="81"/>
  <c r="Q15" i="81"/>
  <c r="D16" i="81"/>
  <c r="T16" i="81"/>
  <c r="R17" i="81"/>
  <c r="Q17" i="81"/>
  <c r="C18" i="81"/>
  <c r="Q19" i="81"/>
  <c r="R20" i="81"/>
  <c r="K18" i="81"/>
  <c r="O18" i="81"/>
  <c r="D21" i="81"/>
  <c r="T21" i="81"/>
  <c r="Q21" i="81"/>
  <c r="R22" i="81"/>
  <c r="D23" i="81"/>
  <c r="T23" i="81"/>
  <c r="Q23" i="81"/>
  <c r="R24" i="81"/>
  <c r="D25" i="81"/>
  <c r="R26" i="81"/>
  <c r="D27" i="81"/>
  <c r="R28" i="81"/>
  <c r="T28" i="81"/>
  <c r="E37" i="81"/>
  <c r="M37" i="81"/>
  <c r="C37" i="81"/>
  <c r="R39" i="81"/>
  <c r="K37" i="81"/>
  <c r="Q39" i="81"/>
  <c r="D41" i="81"/>
  <c r="D40" i="81" s="1"/>
  <c r="J40" i="81" s="1"/>
  <c r="T41" i="81"/>
  <c r="G42" i="81"/>
  <c r="G37" i="81" s="1"/>
  <c r="J51" i="81"/>
  <c r="D52" i="81"/>
  <c r="D51" i="81" s="1"/>
  <c r="N51" i="81" s="1"/>
  <c r="Q9" i="81"/>
  <c r="D9" i="79"/>
  <c r="H9" i="79"/>
  <c r="F9" i="77" s="1"/>
  <c r="F10" i="79"/>
  <c r="J10" i="79"/>
  <c r="F11" i="79"/>
  <c r="J11" i="79"/>
  <c r="F12" i="79"/>
  <c r="J12" i="79"/>
  <c r="F13" i="79"/>
  <c r="J13" i="79"/>
  <c r="D14" i="79"/>
  <c r="H14" i="79"/>
  <c r="F10" i="77" s="1"/>
  <c r="F15" i="79"/>
  <c r="J15" i="79"/>
  <c r="D20" i="79"/>
  <c r="H20" i="79"/>
  <c r="M21" i="79"/>
  <c r="D22" i="79"/>
  <c r="H22" i="79"/>
  <c r="F13" i="77" s="1"/>
  <c r="F23" i="79"/>
  <c r="C14" i="77" s="1"/>
  <c r="J23" i="79"/>
  <c r="M23" i="79"/>
  <c r="D24" i="79"/>
  <c r="H24" i="79"/>
  <c r="F15" i="77" s="1"/>
  <c r="F25" i="79"/>
  <c r="J25" i="79"/>
  <c r="M25" i="79"/>
  <c r="D26" i="79"/>
  <c r="H26" i="79"/>
  <c r="F17" i="77" s="1"/>
  <c r="F27" i="79"/>
  <c r="C19" i="77" s="1"/>
  <c r="J27" i="79"/>
  <c r="D28" i="79"/>
  <c r="H28" i="79"/>
  <c r="F18" i="77" s="1"/>
  <c r="M28" i="79"/>
  <c r="F29" i="79"/>
  <c r="C20" i="77" s="1"/>
  <c r="N20" i="77" s="1"/>
  <c r="J29" i="79"/>
  <c r="F31" i="79"/>
  <c r="C26" i="77" s="1"/>
  <c r="J31" i="79"/>
  <c r="M31" i="79"/>
  <c r="D32" i="79"/>
  <c r="H32" i="79"/>
  <c r="F24" i="77" s="1"/>
  <c r="F33" i="79"/>
  <c r="J33" i="79"/>
  <c r="R13" i="80"/>
  <c r="O11" i="80"/>
  <c r="Q11" i="80" s="1"/>
  <c r="Q14" i="80"/>
  <c r="D17" i="80"/>
  <c r="Q17" i="80"/>
  <c r="Q19" i="80"/>
  <c r="T20" i="80"/>
  <c r="Q24" i="80"/>
  <c r="Q25" i="80"/>
  <c r="F26" i="80"/>
  <c r="J26" i="80"/>
  <c r="N26" i="80"/>
  <c r="F27" i="80"/>
  <c r="N27" i="80"/>
  <c r="Q30" i="80"/>
  <c r="D32" i="80"/>
  <c r="Q32" i="80"/>
  <c r="R34" i="80"/>
  <c r="U34" i="80" s="1"/>
  <c r="Q35" i="80"/>
  <c r="G9" i="81"/>
  <c r="F9" i="79"/>
  <c r="C9" i="77" s="1"/>
  <c r="N9" i="77" s="1"/>
  <c r="J9" i="79"/>
  <c r="D10" i="79"/>
  <c r="H10" i="79"/>
  <c r="D11" i="79"/>
  <c r="H11" i="79"/>
  <c r="D12" i="79"/>
  <c r="H12" i="79"/>
  <c r="D13" i="79"/>
  <c r="H13" i="79"/>
  <c r="F14" i="79"/>
  <c r="C10" i="77" s="1"/>
  <c r="N10" i="77" s="1"/>
  <c r="J14" i="79"/>
  <c r="H15" i="79"/>
  <c r="F11" i="77" s="1"/>
  <c r="F20" i="79"/>
  <c r="C11" i="77" s="1"/>
  <c r="J20" i="79"/>
  <c r="F22" i="79"/>
  <c r="C13" i="77" s="1"/>
  <c r="N13" i="77" s="1"/>
  <c r="J22" i="79"/>
  <c r="M22" i="79"/>
  <c r="D23" i="79"/>
  <c r="H23" i="79"/>
  <c r="F14" i="77" s="1"/>
  <c r="F24" i="79"/>
  <c r="C15" i="77" s="1"/>
  <c r="N15" i="77" s="1"/>
  <c r="J24" i="79"/>
  <c r="D25" i="79"/>
  <c r="H25" i="79"/>
  <c r="F26" i="79"/>
  <c r="C17" i="77" s="1"/>
  <c r="N17" i="77" s="1"/>
  <c r="J26" i="79"/>
  <c r="D27" i="79"/>
  <c r="H27" i="79"/>
  <c r="F19" i="77" s="1"/>
  <c r="F28" i="79"/>
  <c r="C18" i="77" s="1"/>
  <c r="N18" i="77" s="1"/>
  <c r="J28" i="79"/>
  <c r="D31" i="79"/>
  <c r="H31" i="79"/>
  <c r="F26" i="77" s="1"/>
  <c r="F32" i="79"/>
  <c r="J32" i="79"/>
  <c r="D33" i="79"/>
  <c r="H33" i="79"/>
  <c r="C10" i="80"/>
  <c r="K8" i="81"/>
  <c r="K7" i="81" s="1"/>
  <c r="D10" i="81"/>
  <c r="B9" i="81"/>
  <c r="T10" i="81"/>
  <c r="I9" i="81"/>
  <c r="G18" i="81"/>
  <c r="Q18" i="81"/>
  <c r="R21" i="81"/>
  <c r="R23" i="81"/>
  <c r="F37" i="80"/>
  <c r="N37" i="80"/>
  <c r="Q38" i="80"/>
  <c r="T39" i="80"/>
  <c r="Q40" i="80"/>
  <c r="D41" i="80"/>
  <c r="D35" i="80" s="1"/>
  <c r="R10" i="81"/>
  <c r="Q10" i="81"/>
  <c r="D11" i="81"/>
  <c r="L11" i="81" s="1"/>
  <c r="T11" i="81"/>
  <c r="Q11" i="81"/>
  <c r="R12" i="81"/>
  <c r="Q12" i="81"/>
  <c r="D13" i="81"/>
  <c r="L13" i="81" s="1"/>
  <c r="T13" i="81"/>
  <c r="Q13" i="81"/>
  <c r="R14" i="81"/>
  <c r="Q14" i="81"/>
  <c r="D15" i="81"/>
  <c r="L15" i="81" s="1"/>
  <c r="T15" i="81"/>
  <c r="R16" i="81"/>
  <c r="Q16" i="81"/>
  <c r="D17" i="81"/>
  <c r="L17" i="81" s="1"/>
  <c r="T17" i="81"/>
  <c r="D19" i="81"/>
  <c r="H19" i="81" s="1"/>
  <c r="D20" i="81"/>
  <c r="Q20" i="81"/>
  <c r="D22" i="81"/>
  <c r="Q22" i="81"/>
  <c r="D24" i="81"/>
  <c r="T24" i="81"/>
  <c r="D26" i="81"/>
  <c r="Q26" i="81"/>
  <c r="Q27" i="81"/>
  <c r="B30" i="81"/>
  <c r="I30" i="81"/>
  <c r="D43" i="81"/>
  <c r="B42" i="81"/>
  <c r="T43" i="81"/>
  <c r="I42" i="81"/>
  <c r="Q43" i="81"/>
  <c r="P42" i="81"/>
  <c r="Q42" i="81" s="1"/>
  <c r="U28" i="81"/>
  <c r="Q33" i="81"/>
  <c r="O30" i="81"/>
  <c r="O8" i="81" s="1"/>
  <c r="D38" i="81"/>
  <c r="B37" i="81"/>
  <c r="T38" i="81"/>
  <c r="I37" i="81"/>
  <c r="P37" i="81"/>
  <c r="Q37" i="81" s="1"/>
  <c r="R46" i="81"/>
  <c r="G45" i="81"/>
  <c r="R48" i="81"/>
  <c r="G47" i="81"/>
  <c r="Q48" i="81"/>
  <c r="O47" i="81"/>
  <c r="Q47" i="81" s="1"/>
  <c r="R50" i="81"/>
  <c r="G49" i="81"/>
  <c r="Q49" i="81"/>
  <c r="D31" i="81"/>
  <c r="T31" i="81"/>
  <c r="R32" i="81"/>
  <c r="L32" i="81"/>
  <c r="Q32" i="81"/>
  <c r="D33" i="81"/>
  <c r="T33" i="81"/>
  <c r="R34" i="81"/>
  <c r="L34" i="81"/>
  <c r="Q34" i="81"/>
  <c r="D35" i="81"/>
  <c r="T35" i="81"/>
  <c r="R36" i="81"/>
  <c r="L36" i="81"/>
  <c r="Q36" i="81"/>
  <c r="R38" i="81"/>
  <c r="Q38" i="81"/>
  <c r="D39" i="81"/>
  <c r="T39" i="81"/>
  <c r="H40" i="81"/>
  <c r="L40" i="81"/>
  <c r="R41" i="81"/>
  <c r="L41" i="81"/>
  <c r="R43" i="81"/>
  <c r="L43" i="81"/>
  <c r="D44" i="81"/>
  <c r="T44" i="81"/>
  <c r="Q44" i="81"/>
  <c r="D46" i="81"/>
  <c r="T46" i="81"/>
  <c r="T45" i="81" s="1"/>
  <c r="D48" i="81"/>
  <c r="D47" i="81" s="1"/>
  <c r="L47" i="81" s="1"/>
  <c r="T48" i="81"/>
  <c r="T47" i="81" s="1"/>
  <c r="D50" i="81"/>
  <c r="D49" i="81" s="1"/>
  <c r="L49" i="81" s="1"/>
  <c r="T50" i="81"/>
  <c r="T49" i="81" s="1"/>
  <c r="Q50" i="81"/>
  <c r="F10" i="81"/>
  <c r="N10" i="81"/>
  <c r="S11" i="81"/>
  <c r="U11" i="81" s="1"/>
  <c r="F12" i="81"/>
  <c r="N12" i="81"/>
  <c r="S13" i="81"/>
  <c r="U13" i="81" s="1"/>
  <c r="F14" i="81"/>
  <c r="N14" i="81"/>
  <c r="S15" i="81"/>
  <c r="U15" i="81" s="1"/>
  <c r="F16" i="81"/>
  <c r="N16" i="81"/>
  <c r="S17" i="81"/>
  <c r="U17" i="81" s="1"/>
  <c r="N21" i="81"/>
  <c r="L21" i="81"/>
  <c r="J21" i="81"/>
  <c r="H21" i="81"/>
  <c r="F21" i="81"/>
  <c r="N23" i="81"/>
  <c r="L23" i="81"/>
  <c r="J23" i="81"/>
  <c r="H23" i="81"/>
  <c r="F23" i="81"/>
  <c r="S24" i="81"/>
  <c r="U24" i="81" s="1"/>
  <c r="F25" i="81"/>
  <c r="J25" i="81"/>
  <c r="N25" i="81"/>
  <c r="R9" i="81"/>
  <c r="S10" i="81"/>
  <c r="U10" i="81" s="1"/>
  <c r="L10" i="81"/>
  <c r="F11" i="81"/>
  <c r="N11" i="81"/>
  <c r="S12" i="81"/>
  <c r="U12" i="81" s="1"/>
  <c r="L12" i="81"/>
  <c r="F13" i="81"/>
  <c r="N13" i="81"/>
  <c r="U14" i="81"/>
  <c r="S14" i="81"/>
  <c r="L14" i="81"/>
  <c r="F15" i="81"/>
  <c r="N15" i="81"/>
  <c r="S16" i="81"/>
  <c r="U16" i="81" s="1"/>
  <c r="L16" i="81"/>
  <c r="F17" i="81"/>
  <c r="N17" i="81"/>
  <c r="D18" i="81"/>
  <c r="J18" i="81" s="1"/>
  <c r="N19" i="81"/>
  <c r="L19" i="81"/>
  <c r="F19" i="81"/>
  <c r="N20" i="81"/>
  <c r="L20" i="81"/>
  <c r="J20" i="81"/>
  <c r="H20" i="81"/>
  <c r="F20" i="81"/>
  <c r="N22" i="81"/>
  <c r="L22" i="81"/>
  <c r="J22" i="81"/>
  <c r="H22" i="81"/>
  <c r="F22" i="81"/>
  <c r="N24" i="81"/>
  <c r="L24" i="81"/>
  <c r="J24" i="81"/>
  <c r="H24" i="81"/>
  <c r="F24" i="81"/>
  <c r="H25" i="81"/>
  <c r="L25" i="81"/>
  <c r="N26" i="81"/>
  <c r="L26" i="81"/>
  <c r="J26" i="81"/>
  <c r="H26" i="81"/>
  <c r="F26" i="81"/>
  <c r="R19" i="81"/>
  <c r="T19" i="81"/>
  <c r="R25" i="81"/>
  <c r="T25" i="81"/>
  <c r="F27" i="81"/>
  <c r="T27" i="81"/>
  <c r="J27" i="81"/>
  <c r="N27" i="81"/>
  <c r="N31" i="81"/>
  <c r="L31" i="81"/>
  <c r="J31" i="81"/>
  <c r="H31" i="81"/>
  <c r="F31" i="81"/>
  <c r="D30" i="81"/>
  <c r="S32" i="81"/>
  <c r="U32" i="81" s="1"/>
  <c r="F33" i="81"/>
  <c r="N33" i="81"/>
  <c r="S34" i="81"/>
  <c r="U34" i="81" s="1"/>
  <c r="F35" i="81"/>
  <c r="N35" i="81"/>
  <c r="S36" i="81"/>
  <c r="U36" i="81" s="1"/>
  <c r="H10" i="81"/>
  <c r="J10" i="81"/>
  <c r="H11" i="81"/>
  <c r="J11" i="81"/>
  <c r="H12" i="81"/>
  <c r="J12" i="81"/>
  <c r="H13" i="81"/>
  <c r="J13" i="81"/>
  <c r="H14" i="81"/>
  <c r="J14" i="81"/>
  <c r="H15" i="81"/>
  <c r="J15" i="81"/>
  <c r="H16" i="81"/>
  <c r="J16" i="81"/>
  <c r="H17" i="81"/>
  <c r="J17" i="81"/>
  <c r="S20" i="81"/>
  <c r="U20" i="81" s="1"/>
  <c r="S21" i="81"/>
  <c r="U21" i="81" s="1"/>
  <c r="S22" i="81"/>
  <c r="U22" i="81" s="1"/>
  <c r="S23" i="81"/>
  <c r="U23" i="81" s="1"/>
  <c r="S26" i="81"/>
  <c r="U26" i="81" s="1"/>
  <c r="R27" i="81"/>
  <c r="H27" i="81"/>
  <c r="L27" i="81"/>
  <c r="H29" i="81"/>
  <c r="L29" i="81"/>
  <c r="F30" i="81"/>
  <c r="J30" i="81"/>
  <c r="S31" i="81"/>
  <c r="U31" i="81" s="1"/>
  <c r="R30" i="81"/>
  <c r="S30" i="81" s="1"/>
  <c r="F32" i="81"/>
  <c r="N32" i="81"/>
  <c r="S33" i="81"/>
  <c r="U33" i="81" s="1"/>
  <c r="L33" i="81"/>
  <c r="F34" i="81"/>
  <c r="N34" i="81"/>
  <c r="S35" i="81"/>
  <c r="U35" i="81" s="1"/>
  <c r="L35" i="81"/>
  <c r="F36" i="81"/>
  <c r="N36" i="81"/>
  <c r="L38" i="81"/>
  <c r="J38" i="81"/>
  <c r="H38" i="81"/>
  <c r="F38" i="81"/>
  <c r="F28" i="81"/>
  <c r="H28" i="81"/>
  <c r="J28" i="81"/>
  <c r="L28" i="81"/>
  <c r="R29" i="81"/>
  <c r="U29" i="81" s="1"/>
  <c r="H32" i="81"/>
  <c r="J32" i="81"/>
  <c r="H33" i="81"/>
  <c r="J33" i="81"/>
  <c r="H34" i="81"/>
  <c r="J34" i="81"/>
  <c r="H35" i="81"/>
  <c r="J35" i="81"/>
  <c r="H36" i="81"/>
  <c r="J36" i="81"/>
  <c r="F39" i="81"/>
  <c r="N39" i="81"/>
  <c r="S41" i="81"/>
  <c r="U41" i="81" s="1"/>
  <c r="S43" i="81"/>
  <c r="U43" i="81" s="1"/>
  <c r="F44" i="81"/>
  <c r="N44" i="81"/>
  <c r="D45" i="81"/>
  <c r="H45" i="81" s="1"/>
  <c r="N46" i="81"/>
  <c r="L46" i="81"/>
  <c r="J46" i="81"/>
  <c r="H46" i="81"/>
  <c r="F46" i="81"/>
  <c r="F48" i="81"/>
  <c r="N48" i="81"/>
  <c r="F50" i="81"/>
  <c r="N50" i="81"/>
  <c r="H51" i="81"/>
  <c r="L51" i="81"/>
  <c r="H52" i="81"/>
  <c r="L52" i="81"/>
  <c r="J29" i="81"/>
  <c r="N38" i="81"/>
  <c r="S38" i="81"/>
  <c r="U38" i="81" s="1"/>
  <c r="S39" i="81"/>
  <c r="U39" i="81" s="1"/>
  <c r="L39" i="81"/>
  <c r="F41" i="81"/>
  <c r="N41" i="81"/>
  <c r="D42" i="81"/>
  <c r="D37" i="81" s="1"/>
  <c r="F43" i="81"/>
  <c r="N43" i="81"/>
  <c r="S44" i="81"/>
  <c r="U44" i="81" s="1"/>
  <c r="L44" i="81"/>
  <c r="F45" i="81"/>
  <c r="N45" i="81"/>
  <c r="S46" i="81"/>
  <c r="U46" i="81" s="1"/>
  <c r="U45" i="81" s="1"/>
  <c r="R45" i="81"/>
  <c r="S45" i="81" s="1"/>
  <c r="F47" i="81"/>
  <c r="J47" i="81"/>
  <c r="N47" i="81"/>
  <c r="R47" i="81"/>
  <c r="S47" i="81" s="1"/>
  <c r="S48" i="81"/>
  <c r="U48" i="81" s="1"/>
  <c r="U47" i="81" s="1"/>
  <c r="L48" i="81"/>
  <c r="F49" i="81"/>
  <c r="J49" i="81"/>
  <c r="N49" i="81"/>
  <c r="R49" i="81"/>
  <c r="S49" i="81" s="1"/>
  <c r="S50" i="81"/>
  <c r="U50" i="81" s="1"/>
  <c r="U49" i="81" s="1"/>
  <c r="L50" i="81"/>
  <c r="F52" i="81"/>
  <c r="J52" i="81"/>
  <c r="N52" i="81"/>
  <c r="H39" i="81"/>
  <c r="J39" i="81"/>
  <c r="H41" i="81"/>
  <c r="J41" i="81"/>
  <c r="R52" i="81"/>
  <c r="T52" i="81"/>
  <c r="T51" i="81" s="1"/>
  <c r="H43" i="81"/>
  <c r="J43" i="81"/>
  <c r="H44" i="81"/>
  <c r="J44" i="81"/>
  <c r="H48" i="81"/>
  <c r="J48" i="81"/>
  <c r="H50" i="81"/>
  <c r="J50" i="81"/>
  <c r="S13" i="80"/>
  <c r="U13" i="80" s="1"/>
  <c r="L13" i="80"/>
  <c r="N17" i="80"/>
  <c r="L17" i="80"/>
  <c r="J17" i="80"/>
  <c r="H17" i="80"/>
  <c r="F17" i="80"/>
  <c r="N32" i="80"/>
  <c r="L32" i="80"/>
  <c r="J32" i="80"/>
  <c r="H32" i="80"/>
  <c r="F32" i="80"/>
  <c r="N12" i="80"/>
  <c r="L12" i="80"/>
  <c r="J12" i="80"/>
  <c r="H12" i="80"/>
  <c r="F12" i="80"/>
  <c r="D11" i="80"/>
  <c r="F13" i="80"/>
  <c r="N13" i="80"/>
  <c r="N18" i="80"/>
  <c r="L18" i="80"/>
  <c r="J18" i="80"/>
  <c r="H18" i="80"/>
  <c r="F18" i="80"/>
  <c r="N31" i="80"/>
  <c r="L31" i="80"/>
  <c r="J31" i="80"/>
  <c r="H31" i="80"/>
  <c r="F31" i="80"/>
  <c r="Q13" i="80"/>
  <c r="F14" i="80"/>
  <c r="H14" i="80"/>
  <c r="J14" i="80"/>
  <c r="L14" i="80"/>
  <c r="F15" i="80"/>
  <c r="T15" i="80"/>
  <c r="T11" i="80" s="1"/>
  <c r="J15" i="80"/>
  <c r="N15" i="80"/>
  <c r="S16" i="80"/>
  <c r="U16" i="80" s="1"/>
  <c r="F19" i="80"/>
  <c r="T19" i="80"/>
  <c r="J19" i="80"/>
  <c r="N19" i="80"/>
  <c r="S20" i="80"/>
  <c r="U20" i="80" s="1"/>
  <c r="S22" i="80"/>
  <c r="U22" i="80" s="1"/>
  <c r="D23" i="80"/>
  <c r="L23" i="80" s="1"/>
  <c r="B21" i="80"/>
  <c r="H23" i="80"/>
  <c r="R23" i="80"/>
  <c r="R24" i="80"/>
  <c r="H24" i="80"/>
  <c r="L24" i="80"/>
  <c r="F25" i="80"/>
  <c r="H25" i="80"/>
  <c r="J25" i="80"/>
  <c r="L25" i="80"/>
  <c r="T26" i="80"/>
  <c r="T27" i="80"/>
  <c r="J27" i="80"/>
  <c r="S28" i="80"/>
  <c r="U28" i="80" s="1"/>
  <c r="H29" i="80"/>
  <c r="L29" i="80"/>
  <c r="R29" i="80"/>
  <c r="S30" i="80"/>
  <c r="U30" i="80" s="1"/>
  <c r="S32" i="80"/>
  <c r="U32" i="80" s="1"/>
  <c r="R33" i="80"/>
  <c r="H33" i="80"/>
  <c r="L33" i="80"/>
  <c r="F34" i="80"/>
  <c r="H34" i="80"/>
  <c r="J34" i="80"/>
  <c r="L34" i="80"/>
  <c r="F36" i="80"/>
  <c r="E35" i="80"/>
  <c r="F35" i="80" s="1"/>
  <c r="J36" i="80"/>
  <c r="I35" i="80"/>
  <c r="J35" i="80" s="1"/>
  <c r="N36" i="80"/>
  <c r="M35" i="80"/>
  <c r="N35" i="80" s="1"/>
  <c r="T36" i="80"/>
  <c r="T37" i="80"/>
  <c r="J37" i="80"/>
  <c r="F38" i="80"/>
  <c r="T38" i="80"/>
  <c r="J38" i="80"/>
  <c r="N38" i="80"/>
  <c r="F40" i="80"/>
  <c r="T40" i="80"/>
  <c r="J40" i="80"/>
  <c r="N40" i="80"/>
  <c r="F41" i="80"/>
  <c r="T41" i="80"/>
  <c r="J41" i="80"/>
  <c r="N41" i="80"/>
  <c r="S43" i="80"/>
  <c r="U43" i="80" s="1"/>
  <c r="D44" i="80"/>
  <c r="L44" i="80" s="1"/>
  <c r="B42" i="80"/>
  <c r="H44" i="80"/>
  <c r="R44" i="80"/>
  <c r="H46" i="80"/>
  <c r="R46" i="80"/>
  <c r="L46" i="80"/>
  <c r="S48" i="80"/>
  <c r="U48" i="80" s="1"/>
  <c r="E11" i="80"/>
  <c r="G11" i="80"/>
  <c r="I11" i="80"/>
  <c r="K11" i="80"/>
  <c r="M11" i="80"/>
  <c r="S12" i="80"/>
  <c r="U12" i="80" s="1"/>
  <c r="H13" i="80"/>
  <c r="J13" i="80"/>
  <c r="S14" i="80"/>
  <c r="U14" i="80" s="1"/>
  <c r="R15" i="80"/>
  <c r="H15" i="80"/>
  <c r="L15" i="80"/>
  <c r="F16" i="80"/>
  <c r="H16" i="80"/>
  <c r="J16" i="80"/>
  <c r="L16" i="80"/>
  <c r="S17" i="80"/>
  <c r="U17" i="80" s="1"/>
  <c r="R19" i="80"/>
  <c r="H19" i="80"/>
  <c r="L19" i="80"/>
  <c r="F20" i="80"/>
  <c r="H20" i="80"/>
  <c r="J20" i="80"/>
  <c r="L20" i="80"/>
  <c r="E21" i="80"/>
  <c r="I21" i="80"/>
  <c r="M21" i="80"/>
  <c r="D21" i="80"/>
  <c r="L21" i="80" s="1"/>
  <c r="F22" i="80"/>
  <c r="H22" i="80"/>
  <c r="J22" i="80"/>
  <c r="L22" i="80"/>
  <c r="N22" i="80"/>
  <c r="Q22" i="80"/>
  <c r="P21" i="80"/>
  <c r="F23" i="80"/>
  <c r="J23" i="80"/>
  <c r="N23" i="80"/>
  <c r="T23" i="80"/>
  <c r="F24" i="80"/>
  <c r="T24" i="80"/>
  <c r="J24" i="80"/>
  <c r="N24" i="80"/>
  <c r="U25" i="80"/>
  <c r="S25" i="80"/>
  <c r="H26" i="80"/>
  <c r="L26" i="80"/>
  <c r="R26" i="80"/>
  <c r="R27" i="80"/>
  <c r="H27" i="80"/>
  <c r="L27" i="80"/>
  <c r="F28" i="80"/>
  <c r="H28" i="80"/>
  <c r="J28" i="80"/>
  <c r="L28" i="80"/>
  <c r="F29" i="80"/>
  <c r="T29" i="80"/>
  <c r="J29" i="80"/>
  <c r="N29" i="80"/>
  <c r="F30" i="80"/>
  <c r="H30" i="80"/>
  <c r="J30" i="80"/>
  <c r="L30" i="80"/>
  <c r="U31" i="80"/>
  <c r="S31" i="80"/>
  <c r="F33" i="80"/>
  <c r="T33" i="80"/>
  <c r="J33" i="80"/>
  <c r="N33" i="80"/>
  <c r="R36" i="80"/>
  <c r="H36" i="80"/>
  <c r="G35" i="80"/>
  <c r="H35" i="80" s="1"/>
  <c r="L36" i="80"/>
  <c r="K35" i="80"/>
  <c r="L35" i="80" s="1"/>
  <c r="Q36" i="80"/>
  <c r="U39" i="80"/>
  <c r="S39" i="80"/>
  <c r="G42" i="80"/>
  <c r="O42" i="80"/>
  <c r="O10" i="80" s="1"/>
  <c r="H45" i="80"/>
  <c r="L45" i="80"/>
  <c r="R45" i="80"/>
  <c r="T46" i="80"/>
  <c r="F47" i="80"/>
  <c r="E42" i="80"/>
  <c r="T47" i="80"/>
  <c r="J47" i="80"/>
  <c r="I42" i="80"/>
  <c r="J42" i="80" s="1"/>
  <c r="N47" i="80"/>
  <c r="M42" i="80"/>
  <c r="N42" i="80" s="1"/>
  <c r="R37" i="80"/>
  <c r="H37" i="80"/>
  <c r="L37" i="80"/>
  <c r="R38" i="80"/>
  <c r="H38" i="80"/>
  <c r="L38" i="80"/>
  <c r="F39" i="80"/>
  <c r="H39" i="80"/>
  <c r="J39" i="80"/>
  <c r="L39" i="80"/>
  <c r="R40" i="80"/>
  <c r="H40" i="80"/>
  <c r="L40" i="80"/>
  <c r="R41" i="80"/>
  <c r="H41" i="80"/>
  <c r="L41" i="80"/>
  <c r="D42" i="80"/>
  <c r="L42" i="80" s="1"/>
  <c r="F43" i="80"/>
  <c r="H43" i="80"/>
  <c r="J43" i="80"/>
  <c r="L43" i="80"/>
  <c r="N43" i="80"/>
  <c r="Q43" i="80"/>
  <c r="P42" i="80"/>
  <c r="Q42" i="80" s="1"/>
  <c r="F44" i="80"/>
  <c r="J44" i="80"/>
  <c r="N44" i="80"/>
  <c r="T44" i="80"/>
  <c r="F45" i="80"/>
  <c r="J45" i="80"/>
  <c r="N45" i="80"/>
  <c r="T45" i="80"/>
  <c r="F46" i="80"/>
  <c r="J46" i="80"/>
  <c r="N46" i="80"/>
  <c r="R47" i="80"/>
  <c r="H47" i="80"/>
  <c r="L47" i="80"/>
  <c r="F48" i="80"/>
  <c r="H48" i="80"/>
  <c r="J48" i="80"/>
  <c r="L48" i="80"/>
  <c r="D30" i="79"/>
  <c r="F30" i="79"/>
  <c r="H30" i="79"/>
  <c r="D21" i="79"/>
  <c r="F21" i="79"/>
  <c r="H21" i="79"/>
  <c r="K15" i="79" l="1"/>
  <c r="M20" i="79"/>
  <c r="F51" i="81"/>
  <c r="N40" i="81"/>
  <c r="F40" i="81"/>
  <c r="C7" i="81"/>
  <c r="M7" i="81"/>
  <c r="B8" i="79"/>
  <c r="J45" i="81"/>
  <c r="L45" i="81"/>
  <c r="J19" i="81"/>
  <c r="E7" i="81"/>
  <c r="Q8" i="81"/>
  <c r="O7" i="81"/>
  <c r="H42" i="80"/>
  <c r="H47" i="81"/>
  <c r="T37" i="81"/>
  <c r="T9" i="81"/>
  <c r="D9" i="81"/>
  <c r="N26" i="77"/>
  <c r="T42" i="80"/>
  <c r="T21" i="80"/>
  <c r="N21" i="80"/>
  <c r="F21" i="80"/>
  <c r="U29" i="80"/>
  <c r="H21" i="80"/>
  <c r="D10" i="80"/>
  <c r="U30" i="81"/>
  <c r="R37" i="81"/>
  <c r="S37" i="81" s="1"/>
  <c r="T30" i="81"/>
  <c r="H49" i="81"/>
  <c r="Q30" i="81"/>
  <c r="I8" i="81"/>
  <c r="I7" i="81" s="1"/>
  <c r="B8" i="81"/>
  <c r="B7" i="81" s="1"/>
  <c r="C24" i="77"/>
  <c r="N24" i="77" s="1"/>
  <c r="C25" i="77"/>
  <c r="N25" i="77" s="1"/>
  <c r="N11" i="77"/>
  <c r="H9" i="81"/>
  <c r="G8" i="81"/>
  <c r="G7" i="81" s="1"/>
  <c r="N19" i="77"/>
  <c r="N14" i="77"/>
  <c r="P7" i="81"/>
  <c r="U37" i="81"/>
  <c r="J37" i="81"/>
  <c r="L37" i="81"/>
  <c r="F37" i="81"/>
  <c r="N37" i="81"/>
  <c r="H37" i="81"/>
  <c r="H42" i="81"/>
  <c r="N42" i="81"/>
  <c r="F42" i="81"/>
  <c r="S27" i="81"/>
  <c r="U27" i="81" s="1"/>
  <c r="T18" i="81"/>
  <c r="T8" i="81" s="1"/>
  <c r="T7" i="81" s="1"/>
  <c r="H18" i="81"/>
  <c r="U9" i="81"/>
  <c r="N18" i="81"/>
  <c r="F18" i="81"/>
  <c r="D8" i="81"/>
  <c r="S52" i="81"/>
  <c r="U52" i="81" s="1"/>
  <c r="U51" i="81" s="1"/>
  <c r="R51" i="81"/>
  <c r="S51" i="81" s="1"/>
  <c r="L42" i="81"/>
  <c r="J42" i="81"/>
  <c r="N30" i="81"/>
  <c r="L30" i="81"/>
  <c r="H30" i="81"/>
  <c r="S25" i="81"/>
  <c r="U25" i="81" s="1"/>
  <c r="S19" i="81"/>
  <c r="U19" i="81" s="1"/>
  <c r="R18" i="81"/>
  <c r="S18" i="81" s="1"/>
  <c r="L18" i="81"/>
  <c r="S9" i="81"/>
  <c r="S45" i="80"/>
  <c r="U45" i="80" s="1"/>
  <c r="S41" i="80"/>
  <c r="U41" i="80" s="1"/>
  <c r="S38" i="80"/>
  <c r="U38" i="80" s="1"/>
  <c r="S36" i="80"/>
  <c r="U36" i="80" s="1"/>
  <c r="R35" i="80"/>
  <c r="S35" i="80" s="1"/>
  <c r="S26" i="80"/>
  <c r="U26" i="80" s="1"/>
  <c r="Q21" i="80"/>
  <c r="P10" i="80"/>
  <c r="Q10" i="80" s="1"/>
  <c r="S15" i="80"/>
  <c r="U15" i="80" s="1"/>
  <c r="K10" i="80"/>
  <c r="L10" i="80" s="1"/>
  <c r="L11" i="80"/>
  <c r="G10" i="80"/>
  <c r="H10" i="80" s="1"/>
  <c r="H11" i="80"/>
  <c r="R42" i="80"/>
  <c r="S42" i="80" s="1"/>
  <c r="T35" i="80"/>
  <c r="T10" i="80" s="1"/>
  <c r="S24" i="80"/>
  <c r="U24" i="80" s="1"/>
  <c r="B10" i="80"/>
  <c r="R21" i="80"/>
  <c r="S21" i="80" s="1"/>
  <c r="R11" i="80"/>
  <c r="S47" i="80"/>
  <c r="U47" i="80" s="1"/>
  <c r="S40" i="80"/>
  <c r="U40" i="80" s="1"/>
  <c r="S37" i="80"/>
  <c r="U37" i="80" s="1"/>
  <c r="F42" i="80"/>
  <c r="S27" i="80"/>
  <c r="U27" i="80" s="1"/>
  <c r="J21" i="80"/>
  <c r="S19" i="80"/>
  <c r="U19" i="80" s="1"/>
  <c r="M10" i="80"/>
  <c r="N10" i="80" s="1"/>
  <c r="N11" i="80"/>
  <c r="I10" i="80"/>
  <c r="J10" i="80" s="1"/>
  <c r="J11" i="80"/>
  <c r="E10" i="80"/>
  <c r="F10" i="80" s="1"/>
  <c r="F11" i="80"/>
  <c r="S46" i="80"/>
  <c r="U46" i="80" s="1"/>
  <c r="S44" i="80"/>
  <c r="U44" i="80" s="1"/>
  <c r="S33" i="80"/>
  <c r="U33" i="80" s="1"/>
  <c r="S23" i="80"/>
  <c r="U23" i="80" s="1"/>
  <c r="U42" i="80" l="1"/>
  <c r="J8" i="79"/>
  <c r="D8" i="79"/>
  <c r="F8" i="79"/>
  <c r="C8" i="77" s="1"/>
  <c r="H8" i="79"/>
  <c r="F8" i="77" s="1"/>
  <c r="M15" i="79"/>
  <c r="K8" i="79"/>
  <c r="M8" i="79" s="1"/>
  <c r="Q7" i="81"/>
  <c r="U21" i="80"/>
  <c r="F9" i="81"/>
  <c r="N9" i="81"/>
  <c r="L9" i="81"/>
  <c r="J9" i="81"/>
  <c r="R8" i="81"/>
  <c r="U18" i="81"/>
  <c r="U8" i="81" s="1"/>
  <c r="U7" i="81" s="1"/>
  <c r="D7" i="81"/>
  <c r="F8" i="81"/>
  <c r="N8" i="81"/>
  <c r="L8" i="81"/>
  <c r="J8" i="81"/>
  <c r="H8" i="81"/>
  <c r="U11" i="80"/>
  <c r="U35" i="80"/>
  <c r="S11" i="80"/>
  <c r="R10" i="80"/>
  <c r="S10" i="80" s="1"/>
  <c r="U10" i="80" l="1"/>
  <c r="N8" i="77"/>
  <c r="H7" i="81"/>
  <c r="F7" i="81"/>
  <c r="N7" i="81"/>
  <c r="L7" i="81"/>
  <c r="J7" i="81"/>
  <c r="R7" i="81"/>
  <c r="S7" i="81" s="1"/>
  <c r="S8" i="81"/>
  <c r="G43" i="77" l="1"/>
  <c r="G40" i="77"/>
  <c r="G39" i="77"/>
  <c r="G25" i="77"/>
  <c r="G20" i="77"/>
  <c r="G19" i="77"/>
  <c r="G14" i="77"/>
  <c r="G11" i="77"/>
  <c r="N42" i="77"/>
  <c r="S42" i="77" s="1"/>
  <c r="N44" i="77"/>
  <c r="S44" i="77" s="1"/>
  <c r="G8" i="77"/>
  <c r="J44" i="77"/>
  <c r="G44" i="77"/>
  <c r="J43" i="77"/>
  <c r="N43" i="77"/>
  <c r="S43" i="77" s="1"/>
  <c r="J42" i="77"/>
  <c r="G42" i="77"/>
  <c r="J41" i="77"/>
  <c r="O41" i="77"/>
  <c r="T41" i="77" s="1"/>
  <c r="N41" i="77"/>
  <c r="S41" i="77" s="1"/>
  <c r="J40" i="77"/>
  <c r="N40" i="77"/>
  <c r="S40" i="77" s="1"/>
  <c r="J39" i="77"/>
  <c r="S33" i="77"/>
  <c r="T33" i="77"/>
  <c r="S32" i="77"/>
  <c r="T32" i="77"/>
  <c r="S31" i="77"/>
  <c r="T31" i="77"/>
  <c r="S30" i="77"/>
  <c r="T30" i="77"/>
  <c r="S29" i="77"/>
  <c r="T29" i="77"/>
  <c r="S28" i="77"/>
  <c r="T28" i="77"/>
  <c r="J27" i="77"/>
  <c r="S27" i="77"/>
  <c r="J26" i="77"/>
  <c r="S26" i="77"/>
  <c r="J25" i="77"/>
  <c r="D25" i="77"/>
  <c r="J24" i="77"/>
  <c r="O24" i="77" s="1"/>
  <c r="S24" i="77"/>
  <c r="S23" i="77" s="1"/>
  <c r="S22" i="77"/>
  <c r="T22" i="77"/>
  <c r="S21" i="77"/>
  <c r="T21" i="77"/>
  <c r="J20" i="77"/>
  <c r="D20" i="77"/>
  <c r="J19" i="77"/>
  <c r="S19" i="77"/>
  <c r="J18" i="77"/>
  <c r="G18" i="77"/>
  <c r="D18" i="77"/>
  <c r="D17" i="77"/>
  <c r="O17" i="77" s="1"/>
  <c r="S17" i="77"/>
  <c r="S16" i="77"/>
  <c r="R16" i="77"/>
  <c r="S15" i="77"/>
  <c r="J15" i="77"/>
  <c r="D15" i="77"/>
  <c r="O15" i="77" s="1"/>
  <c r="J14" i="77"/>
  <c r="D14" i="77"/>
  <c r="J13" i="77"/>
  <c r="G13" i="77"/>
  <c r="D13" i="77"/>
  <c r="D11" i="77"/>
  <c r="O11" i="77" s="1"/>
  <c r="S10" i="77"/>
  <c r="D10" i="77"/>
  <c r="S9" i="77"/>
  <c r="AB8" i="77"/>
  <c r="AA8" i="77"/>
  <c r="AE8" i="77" s="1"/>
  <c r="Z8" i="77"/>
  <c r="AD8" i="77" s="1"/>
  <c r="Y8" i="77"/>
  <c r="X8" i="77"/>
  <c r="W8" i="77"/>
  <c r="V8" i="77"/>
  <c r="D8" i="77"/>
  <c r="O8" i="77" s="1"/>
  <c r="O18" i="77" l="1"/>
  <c r="T18" i="77" s="1"/>
  <c r="O25" i="77"/>
  <c r="T27" i="77"/>
  <c r="O27" i="77"/>
  <c r="O14" i="77"/>
  <c r="AC8" i="77"/>
  <c r="O10" i="77"/>
  <c r="T10" i="77" s="1"/>
  <c r="O13" i="77"/>
  <c r="O20" i="77"/>
  <c r="T24" i="77"/>
  <c r="T23" i="77" s="1"/>
  <c r="N39" i="77"/>
  <c r="S39" i="77" s="1"/>
  <c r="O40" i="77"/>
  <c r="T40" i="77" s="1"/>
  <c r="S13" i="77"/>
  <c r="D39" i="77"/>
  <c r="O39" i="77" s="1"/>
  <c r="T39" i="77" s="1"/>
  <c r="T15" i="77"/>
  <c r="T13" i="77"/>
  <c r="S8" i="77"/>
  <c r="T8" i="77"/>
  <c r="T14" i="77"/>
  <c r="T20" i="77"/>
  <c r="T25" i="77"/>
  <c r="S14" i="77"/>
  <c r="S18" i="77"/>
  <c r="D19" i="77"/>
  <c r="S20" i="77"/>
  <c r="S25" i="77"/>
  <c r="D26" i="77"/>
  <c r="D9" i="77"/>
  <c r="D42" i="77"/>
  <c r="O42" i="77" s="1"/>
  <c r="T42" i="77" s="1"/>
  <c r="O43" i="77"/>
  <c r="T43" i="77" s="1"/>
  <c r="O44" i="77"/>
  <c r="T44" i="77" s="1"/>
  <c r="O19" i="77" l="1"/>
  <c r="T19" i="77" s="1"/>
  <c r="O9" i="77"/>
  <c r="T9" i="77" s="1"/>
  <c r="O26" i="77"/>
  <c r="T26" i="77" s="1"/>
  <c r="O37" i="71"/>
  <c r="L18" i="71"/>
  <c r="I18" i="71"/>
  <c r="F18" i="71"/>
  <c r="P9" i="71"/>
  <c r="L9" i="71"/>
  <c r="M8" i="69"/>
  <c r="L8" i="69"/>
  <c r="P8" i="69" s="1"/>
  <c r="K8" i="69"/>
  <c r="O8" i="69" s="1"/>
  <c r="J8" i="69"/>
  <c r="I8" i="69"/>
  <c r="G8" i="69"/>
  <c r="R1" i="71" l="1"/>
  <c r="H8" i="69"/>
  <c r="N8" i="69"/>
  <c r="G48" i="64" l="1"/>
  <c r="E48" i="64"/>
  <c r="B48" i="64"/>
  <c r="D48" i="64" s="1"/>
  <c r="G47" i="64"/>
  <c r="E47" i="64"/>
  <c r="B47" i="64"/>
  <c r="D47" i="64" s="1"/>
  <c r="G46" i="64"/>
  <c r="E46" i="64"/>
  <c r="B46" i="64"/>
  <c r="D46" i="64" s="1"/>
  <c r="G45" i="64"/>
  <c r="E45" i="64"/>
  <c r="B45" i="64"/>
  <c r="D45" i="64" s="1"/>
  <c r="G44" i="64"/>
  <c r="E44" i="64"/>
  <c r="B44" i="64"/>
  <c r="D44" i="64" s="1"/>
  <c r="G43" i="64"/>
  <c r="E43" i="64"/>
  <c r="B43" i="64"/>
  <c r="C42" i="64"/>
  <c r="G41" i="64"/>
  <c r="E41" i="64"/>
  <c r="B41" i="64"/>
  <c r="D41" i="64" s="1"/>
  <c r="G40" i="64"/>
  <c r="E40" i="64"/>
  <c r="B40" i="64"/>
  <c r="D40" i="64" s="1"/>
  <c r="G39" i="64"/>
  <c r="E39" i="64"/>
  <c r="B39" i="64"/>
  <c r="D39" i="64" s="1"/>
  <c r="G38" i="64"/>
  <c r="E38" i="64"/>
  <c r="B38" i="64"/>
  <c r="D38" i="64" s="1"/>
  <c r="G37" i="64"/>
  <c r="E37" i="64"/>
  <c r="B37" i="64"/>
  <c r="D37" i="64" s="1"/>
  <c r="G36" i="64"/>
  <c r="E36" i="64"/>
  <c r="B36" i="64"/>
  <c r="D36" i="64" s="1"/>
  <c r="C35" i="64"/>
  <c r="G34" i="64"/>
  <c r="E34" i="64"/>
  <c r="B34" i="64"/>
  <c r="D34" i="64" s="1"/>
  <c r="G33" i="64"/>
  <c r="E33" i="64"/>
  <c r="B33" i="64"/>
  <c r="D33" i="64" s="1"/>
  <c r="G32" i="64"/>
  <c r="E32" i="64"/>
  <c r="B32" i="64"/>
  <c r="D32" i="64" s="1"/>
  <c r="G31" i="64"/>
  <c r="E31" i="64"/>
  <c r="B31" i="64"/>
  <c r="D31" i="64" s="1"/>
  <c r="G30" i="64"/>
  <c r="E30" i="64"/>
  <c r="B30" i="64"/>
  <c r="D30" i="64" s="1"/>
  <c r="G29" i="64"/>
  <c r="E29" i="64"/>
  <c r="B29" i="64"/>
  <c r="D29" i="64" s="1"/>
  <c r="G28" i="64"/>
  <c r="E28" i="64"/>
  <c r="B28" i="64"/>
  <c r="D28" i="64" s="1"/>
  <c r="G27" i="64"/>
  <c r="E27" i="64"/>
  <c r="B27" i="64"/>
  <c r="D27" i="64" s="1"/>
  <c r="G26" i="64"/>
  <c r="E26" i="64"/>
  <c r="B26" i="64"/>
  <c r="D26" i="64" s="1"/>
  <c r="G25" i="64"/>
  <c r="E25" i="64"/>
  <c r="B25" i="64"/>
  <c r="D25" i="64" s="1"/>
  <c r="G24" i="64"/>
  <c r="E24" i="64"/>
  <c r="B24" i="64"/>
  <c r="D24" i="64" s="1"/>
  <c r="G23" i="64"/>
  <c r="E23" i="64"/>
  <c r="B23" i="64"/>
  <c r="D23" i="64" s="1"/>
  <c r="C22" i="64"/>
  <c r="B21" i="64"/>
  <c r="D21" i="64" s="1"/>
  <c r="G20" i="64"/>
  <c r="E20" i="64"/>
  <c r="B20" i="64"/>
  <c r="D20" i="64" s="1"/>
  <c r="G19" i="64"/>
  <c r="E19" i="64"/>
  <c r="G18" i="64"/>
  <c r="E18" i="64"/>
  <c r="B18" i="64"/>
  <c r="D18" i="64" s="1"/>
  <c r="G17" i="64"/>
  <c r="E17" i="64"/>
  <c r="B17" i="64"/>
  <c r="D17" i="64" s="1"/>
  <c r="H17" i="64" s="1"/>
  <c r="G16" i="64"/>
  <c r="E16" i="64"/>
  <c r="B16" i="64"/>
  <c r="D16" i="64" s="1"/>
  <c r="G15" i="64"/>
  <c r="E15" i="64"/>
  <c r="B15" i="64"/>
  <c r="G14" i="64"/>
  <c r="E14" i="64"/>
  <c r="B14" i="64"/>
  <c r="D14" i="64" s="1"/>
  <c r="G13" i="64"/>
  <c r="E13" i="64"/>
  <c r="C13" i="64"/>
  <c r="C11" i="64" s="1"/>
  <c r="C10" i="64" s="1"/>
  <c r="B13" i="64"/>
  <c r="G12" i="64"/>
  <c r="E12" i="64"/>
  <c r="B12" i="64"/>
  <c r="D12" i="64" s="1"/>
  <c r="H12" i="64" s="1"/>
  <c r="H24" i="64" l="1"/>
  <c r="H20" i="64"/>
  <c r="H28" i="64"/>
  <c r="H38" i="64"/>
  <c r="H29" i="64"/>
  <c r="H33" i="64"/>
  <c r="D35" i="64"/>
  <c r="H39" i="64"/>
  <c r="H41" i="64"/>
  <c r="H40" i="64"/>
  <c r="F41" i="64"/>
  <c r="F45" i="64"/>
  <c r="H14" i="64"/>
  <c r="H16" i="64"/>
  <c r="H27" i="64"/>
  <c r="F34" i="64"/>
  <c r="G35" i="64"/>
  <c r="F37" i="64"/>
  <c r="D13" i="64"/>
  <c r="F13" i="64" s="1"/>
  <c r="H23" i="64"/>
  <c r="F26" i="64"/>
  <c r="F27" i="64"/>
  <c r="H31" i="64"/>
  <c r="H46" i="64"/>
  <c r="H48" i="64"/>
  <c r="H36" i="64"/>
  <c r="E11" i="64"/>
  <c r="G11" i="64"/>
  <c r="F14" i="64"/>
  <c r="F20" i="64"/>
  <c r="E22" i="64"/>
  <c r="F24" i="64"/>
  <c r="F28" i="64"/>
  <c r="F29" i="64"/>
  <c r="F31" i="64"/>
  <c r="F32" i="64"/>
  <c r="F33" i="64"/>
  <c r="F36" i="64"/>
  <c r="F39" i="64"/>
  <c r="F40" i="64"/>
  <c r="G42" i="64"/>
  <c r="F44" i="64"/>
  <c r="F46" i="64"/>
  <c r="F17" i="64"/>
  <c r="H26" i="64"/>
  <c r="H32" i="64"/>
  <c r="H37" i="64"/>
  <c r="H45" i="64"/>
  <c r="F47" i="64"/>
  <c r="F48" i="64"/>
  <c r="F25" i="64"/>
  <c r="F38" i="64"/>
  <c r="D15" i="64"/>
  <c r="B11" i="64"/>
  <c r="D43" i="64"/>
  <c r="F43" i="64" s="1"/>
  <c r="B42" i="64"/>
  <c r="H47" i="64"/>
  <c r="D22" i="64"/>
  <c r="F12" i="64"/>
  <c r="E42" i="64"/>
  <c r="F23" i="64"/>
  <c r="B22" i="64"/>
  <c r="G22" i="64"/>
  <c r="H25" i="64"/>
  <c r="H44" i="64"/>
  <c r="E35" i="64"/>
  <c r="H34" i="64"/>
  <c r="F16" i="64"/>
  <c r="B35" i="64"/>
  <c r="F35" i="64" l="1"/>
  <c r="H35" i="64"/>
  <c r="F22" i="64"/>
  <c r="G10" i="64"/>
  <c r="H13" i="64"/>
  <c r="B10" i="64"/>
  <c r="H22" i="64"/>
  <c r="D42" i="64"/>
  <c r="H42" i="64" s="1"/>
  <c r="H43" i="64"/>
  <c r="D11" i="64"/>
  <c r="F15" i="64"/>
  <c r="H15" i="64"/>
  <c r="E10" i="64"/>
  <c r="F11" i="64" l="1"/>
  <c r="D10" i="64"/>
  <c r="H10" i="64" s="1"/>
  <c r="H11" i="64"/>
  <c r="F42" i="64"/>
  <c r="F10" i="64" l="1"/>
</calcChain>
</file>

<file path=xl/sharedStrings.xml><?xml version="1.0" encoding="utf-8"?>
<sst xmlns="http://schemas.openxmlformats.org/spreadsheetml/2006/main" count="621" uniqueCount="306">
  <si>
    <t>CAPACITACION PERSONAL TECNICO Y ADMINISTRATIVO.</t>
  </si>
  <si>
    <t>ASESORIA Y SERVICIOS DE CONSULTORIA.</t>
  </si>
  <si>
    <t>GRUPO DE VUELOS</t>
  </si>
  <si>
    <t>DIRECCION DE TELECOMUNICACIONES</t>
  </si>
  <si>
    <t>DIRECCION DE SEGURIDAD Y SUPERVISION</t>
  </si>
  <si>
    <t>UNIDAD ADMINISTRATIVA ESPECIAL DE AERONAUTICA CIVIL</t>
  </si>
  <si>
    <t xml:space="preserve"> PAGOS   </t>
  </si>
  <si>
    <t>DIRECCION DE TALENTO HUMANO</t>
  </si>
  <si>
    <t>%</t>
  </si>
  <si>
    <t>ESTUDIOS, PLANES Y PROGRAMAS AMBIENTALES.</t>
  </si>
  <si>
    <t xml:space="preserve">CONSTRUCCION DE INFRAESTRUCTURA AEROPORTUARIA </t>
  </si>
  <si>
    <t>CONSTRUCCION AEROPUERTO DE PALESTINA CALDAS.</t>
  </si>
  <si>
    <t xml:space="preserve">ADQUISICION TERRENOS </t>
  </si>
  <si>
    <t xml:space="preserve">OFICINA DE COMERCIALIZACION </t>
  </si>
  <si>
    <t>SECRETARIA GENERAL</t>
  </si>
  <si>
    <t>OBLIGACIONES EXPEDIDAS</t>
  </si>
  <si>
    <t>TRASLADOS</t>
  </si>
  <si>
    <t>Valor</t>
  </si>
  <si>
    <t xml:space="preserve">TOTAL INVERSION </t>
  </si>
  <si>
    <t>SECRETARIA DE  SISTEMAS OPERACIONALES</t>
  </si>
  <si>
    <t>MANTENIMIENTO INFRAESTRUCTURA AEROPORTUARIA.</t>
  </si>
  <si>
    <t xml:space="preserve">MEJORAMIENTO DE LA INFRAESTRUCTURA AMBIENTAL </t>
  </si>
  <si>
    <t>ADQUISICION EQUIPOS  SISTEMAS AEROPORTUARIOS</t>
  </si>
  <si>
    <t xml:space="preserve">ADQUISICION  EQUIPOS Y SISTEMAS DE ENERGIA </t>
  </si>
  <si>
    <t>ADQUISICION SERVICIO RED INTEGRADA DE MICROONDAS</t>
  </si>
  <si>
    <t xml:space="preserve">MANTENIMIENTO SISTEMA DE TELECOMUNICACIONES </t>
  </si>
  <si>
    <t>MEJORAMIENTO ESTACIONES DE RADIOAYUDAS</t>
  </si>
  <si>
    <t xml:space="preserve">ADQUISICION  EQUIPOS DE PROTECCION Y EXTINCION DE INCENDIOS </t>
  </si>
  <si>
    <t>ADQUISICION  EQUIPOS  SEGURIDAD AEROPOTUARIA</t>
  </si>
  <si>
    <t xml:space="preserve">ADQUISICION DE SERVICIOS DE SEGURIDAD </t>
  </si>
  <si>
    <t xml:space="preserve">ADQUISICION  EQUIPOS Y SERVICIOS MEDICOS </t>
  </si>
  <si>
    <t xml:space="preserve">MANTENIMIENTO  EQUIPOS DE COMPUTACION. </t>
  </si>
  <si>
    <t xml:space="preserve">CENTRO DE ESTUDIOS Y CIENCIAS AERONAUTICAS </t>
  </si>
  <si>
    <t>MANTENIMIENTO Y CONSERVACION DE EQUIPO AEREO.</t>
  </si>
  <si>
    <t>CONTROL OPERACIONAL PARA GARANTIZAR LA SEGURIDAD AEREA</t>
  </si>
  <si>
    <t xml:space="preserve">DIRECCION DE DESARROLLO AEROPORTUARIO </t>
  </si>
  <si>
    <t>AMPLIACION RED DE RADARES A NIVEL NACIONAL.</t>
  </si>
  <si>
    <t>MANTENIMIENTO SISTEMAS AEROPORTUARIOS</t>
  </si>
  <si>
    <t>ADQUISICION EQUIPOS REDES DE TELECOMUNICACIONES</t>
  </si>
  <si>
    <t>DIRECCION DE INFORMATICA</t>
  </si>
  <si>
    <t xml:space="preserve">MANTENIMIENTO EQUIPOS DE EXTINCION DE INCENDIOS </t>
  </si>
  <si>
    <t xml:space="preserve">MANTENIMIENTO  INFRAESTRUCTURA ADMINISTRATIVA </t>
  </si>
  <si>
    <t>ADQUISICION EQUIPOS Y SISTEMAS  RED METEOROLOGICA</t>
  </si>
  <si>
    <t xml:space="preserve">ADQUISICION DE EQUIPOS PLAN NACIONAL AERONAVEGACION </t>
  </si>
  <si>
    <t>MANTENIMIENTO  EQUIPOS SEGURIDAD AEROPORTUARIA.</t>
  </si>
  <si>
    <t>ADQUISICION  DE SISTEMAS Y SERVICIOS INFORMATICOS</t>
  </si>
  <si>
    <t>APLICACION PROGRAMAS DE SALUD OCUPACIONAL.</t>
  </si>
  <si>
    <t>GARANTIA INGRESOS MINIMOS CONCESIONARIO ELDORADO</t>
  </si>
  <si>
    <t>UNIDAD ADMINSTRATIVA ESPECIAL DE AERONAUTICA CIVIL</t>
  </si>
  <si>
    <t>Anexo No 2</t>
  </si>
  <si>
    <t xml:space="preserve">PROGRAMAS  Y  PROYECTOS </t>
  </si>
  <si>
    <t xml:space="preserve"> APROPIACION   </t>
  </si>
  <si>
    <t>PAGOS</t>
  </si>
  <si>
    <t>TOTAL PRESUPUESTO</t>
  </si>
  <si>
    <t>INICIAL</t>
  </si>
  <si>
    <t>DEFINITIVA</t>
  </si>
  <si>
    <t xml:space="preserve">VALOR </t>
  </si>
  <si>
    <t>VALOR</t>
  </si>
  <si>
    <t>ADQUISICION  EQUIPOS  SEGURIDAD AEROPORTUARIA</t>
  </si>
  <si>
    <t>Reserva Presupuestal</t>
  </si>
  <si>
    <t>Total</t>
  </si>
  <si>
    <t>TOTAL</t>
  </si>
  <si>
    <t>Reserva de Caja</t>
  </si>
  <si>
    <t>CONSTRUCCION PISTA APTO IPIALES</t>
  </si>
  <si>
    <t>CONSTRUCCION DE INFRAESTRUCTURA AEROPORTUARIA A NIVEL NACIONAL</t>
  </si>
  <si>
    <t>MEJORAMIENTO Y RECUPERACION ESTACIONES DE RADIOAYUDAS A NIVEL NACIONAL.</t>
  </si>
  <si>
    <t>MANTENIMIENTO Y CONSERVACION DE LA INFRAESTRUCTURA AEROPORTUARIA.</t>
  </si>
  <si>
    <t>ADQUISICION Y RENOVACION DE EQUIPOS Y ELEMENTOS PARA LA SEGURIDAD EN AEROPUERTOS.</t>
  </si>
  <si>
    <t>ADQUISICION DE EQUIPOS DE PROTECCION Y EXTINCION DE INCENDIOS BUSQUEDA Y RESCATE.</t>
  </si>
  <si>
    <t>ADQUISICION DE EQUIPOS Y SISTEMAS PARA LA RED METEOROLOGICA AERONAUTICA.</t>
  </si>
  <si>
    <t>ADQUISICION DE EQUIPOS PARA REDES DE TELECOMUNICACIONES.</t>
  </si>
  <si>
    <t>ADQUISICION DE SERVICIOS DE SEGURIDAD PARA EL CONTROL Y OPERACION DE LOS SISTEMAS DE SEGURIDAD AEROPORTUARIA Y AYUDAS A LA NAVEGACION AEREA.</t>
  </si>
  <si>
    <t>MANTENIMIENTO Y CONSERVACION DE EQUIPOS DE SEGURIDAD AEROPORTUARIA.</t>
  </si>
  <si>
    <t>MANTENIMIENTO Y CONSERVACION DE EQUIPOS DE EXTINCION DE INCENDIOS Y BUSQUEDA Y RESCATE.</t>
  </si>
  <si>
    <t>MANTENIMIENTO Y CONSERVACION DE EQUIPOS Y SISTEMAS AEROPORTUARIOS A NIVEL NACIONAL.</t>
  </si>
  <si>
    <t>APLICACION DE LOS PROGRAMAS DE SALUD OCUPACIONAL.</t>
  </si>
  <si>
    <t>CONSTITUIDA</t>
  </si>
  <si>
    <t>EXPEDIDAS</t>
  </si>
  <si>
    <t>EXPEDIDOS</t>
  </si>
  <si>
    <t>EJECUCION PRESUPUESTAL POR PROGRAMA PRESUPUESTAL</t>
  </si>
  <si>
    <t>MODIFICACIONES PRESUPUESTALES</t>
  </si>
  <si>
    <t>EJECUCION PRESUPUESTAL</t>
  </si>
  <si>
    <t>DETALLE DEL GASTO</t>
  </si>
  <si>
    <t xml:space="preserve"> APROPIACION  </t>
  </si>
  <si>
    <t xml:space="preserve">  INICIAL</t>
  </si>
  <si>
    <t>MODIFICACIONES DE LEY</t>
  </si>
  <si>
    <t>CERTIFICADOS DE DISPONIBILIDAD EXPEDIDOS</t>
  </si>
  <si>
    <t>REGISTROS EXPEDIDOS</t>
  </si>
  <si>
    <t xml:space="preserve">RESERVAS </t>
  </si>
  <si>
    <t xml:space="preserve"> APROBADO</t>
  </si>
  <si>
    <t>APLAZAMIENTO</t>
  </si>
  <si>
    <t>CDP EXPEDIDOS</t>
  </si>
  <si>
    <t>REGISTROS</t>
  </si>
  <si>
    <t>% EJEC</t>
  </si>
  <si>
    <t>GASTOS</t>
  </si>
  <si>
    <t>A- FUNCIONAMIENTO</t>
  </si>
  <si>
    <t>B- DEUDA</t>
  </si>
  <si>
    <t>C-INVERSION</t>
  </si>
  <si>
    <t>SECRETARIA DE SEGURIDAD AEREA</t>
  </si>
  <si>
    <t>CUNDINAMARCA</t>
  </si>
  <si>
    <t>ANTIOQUIA</t>
  </si>
  <si>
    <t>ATLANTICO</t>
  </si>
  <si>
    <t>VALLE</t>
  </si>
  <si>
    <t>NORTE SANTANDER</t>
  </si>
  <si>
    <t>META</t>
  </si>
  <si>
    <t xml:space="preserve">DIRECCIONES REGIONALES </t>
  </si>
  <si>
    <t>DEFINITIVO</t>
  </si>
  <si>
    <t>REPOSICION Y MANTENIMIENTO PARQUE AUTOMOTOR PARA LA OPERACION DE LA INFRAESTRUCTURA AERONAUTICA Y AEROPORTUARIA.</t>
  </si>
  <si>
    <t>GRUPO DE INMUEBLES</t>
  </si>
  <si>
    <t>RESERVAS</t>
  </si>
  <si>
    <t>Gastos de personal</t>
  </si>
  <si>
    <t>Transferencias</t>
  </si>
  <si>
    <t>Gastos de Comercialización</t>
  </si>
  <si>
    <t>Gastos Generales</t>
  </si>
  <si>
    <t>MEJORAMIENTO DE INFRAESTRUCTURA DE AEROPUERTOS PARA LA PROSPERIDAD. PREVIO CONCEPTO DNP</t>
  </si>
  <si>
    <t>LEVANTAMIENTO DE INFORMACION PARA ESTUDIOS, PLANES Y PROGRAMAS AMBIENTALES</t>
  </si>
  <si>
    <t>PROGRAMA 1 : CONSTRUCCION, AMPLIACION, MEJORAMIENTO Y MANTENIMIENTO DE LA INFRAESTRUCTURA AEROPORTUARIA</t>
  </si>
  <si>
    <t>PROGRAMA 2  . RENOVACION Y MANTENIMIENTO DE LA INFRAESTRUCTURA AERONAUTICA</t>
  </si>
  <si>
    <t>PROGRAMA 3: ADQUISICION Y MANTENIMIENTO DE EQUIPOS Y SERVICIOS PARA EL MEJORAMIENTO DE LA SEGURIDAD AEROPORTUARIA</t>
  </si>
  <si>
    <t>PROGRAMA 4: FORTALECIMIENTO INSTITUCIONAL</t>
  </si>
  <si>
    <t>ENERO</t>
  </si>
  <si>
    <t>FEBRERO</t>
  </si>
  <si>
    <t>MARZO</t>
  </si>
  <si>
    <t>ABRIL</t>
  </si>
  <si>
    <t>DIRECCION DE DESARROLLO AEROPORTUARIO</t>
  </si>
  <si>
    <t xml:space="preserve">DIRECCION DE TELECOMUNICACIONES </t>
  </si>
  <si>
    <t xml:space="preserve">DIRECCION DE SEGURIDAD Y SUPERVISION </t>
  </si>
  <si>
    <t xml:space="preserve">DIRECCION DE INFORMATICA </t>
  </si>
  <si>
    <t xml:space="preserve">DIRECCION DE TALENTO HUMANO </t>
  </si>
  <si>
    <t>SUBDIRECCION GENERAL</t>
  </si>
  <si>
    <t xml:space="preserve">SECRETARIA DE SEGURIDAD AEREA </t>
  </si>
  <si>
    <t xml:space="preserve">PROGRAMACION Y EJECUCION PRESUPUESTAL  POR PROGRAMAS  Y PROYECTOS  DE INVERSION  VIGENCIA 2012 </t>
  </si>
  <si>
    <t>CONSTRUCION MEJORAMIENTO DE INFRAESTRUCTURA AEROPORTUARIA AEROPUERTO EL DORADO</t>
  </si>
  <si>
    <t>ADQUISICION EQUIPOS Y SISTEMAS AERONAUTICOS Y AEROPORTUARIOS AEROPUERTO EL DORADO</t>
  </si>
  <si>
    <t>REZAGO PRESUPUESTAL 2013</t>
  </si>
  <si>
    <t>EJECUCION INVERSION POR AREA  2014</t>
  </si>
  <si>
    <t>UNIDAD ADMINISTRATIVA ESPECIAL DE AERONÁUTICA CIVIL</t>
  </si>
  <si>
    <t>AVANCE FISICO</t>
  </si>
  <si>
    <t>AVANCE GESTION</t>
  </si>
  <si>
    <t>AVANCE FINANCIERO</t>
  </si>
  <si>
    <t>'0002080460000</t>
  </si>
  <si>
    <t>ADQUISICION DE EQUIPOS DEL PLAN NACIONAL DE AERONAVEGACION A NIVELNACIONAL.</t>
  </si>
  <si>
    <t>'0002080480000</t>
  </si>
  <si>
    <t>ADQUISICION EQUIPOS Y REPUESTOS PARA SISTEMAS AEROPORTUARIOS NIVELNACIONAL</t>
  </si>
  <si>
    <t>'0002080500000</t>
  </si>
  <si>
    <t>'0002080670000</t>
  </si>
  <si>
    <t>'0002080690000</t>
  </si>
  <si>
    <t>'0002080700000</t>
  </si>
  <si>
    <t>'0002080710000</t>
  </si>
  <si>
    <t>MANTENIMIENTO Y CONSERVACION DE EQUIPOS DE COMPUTACION.</t>
  </si>
  <si>
    <t>'0002080790000</t>
  </si>
  <si>
    <t>ADQUISICION TERRENOS PARA CONSTRUCCION Y AMPLIACION DE AEROPUERTOS</t>
  </si>
  <si>
    <t>'0002080800000</t>
  </si>
  <si>
    <t>'0027006140000</t>
  </si>
  <si>
    <t>'0027021860000</t>
  </si>
  <si>
    <t>'0027021870000</t>
  </si>
  <si>
    <t>CONSTRUCCION PISTA PARALELA, CALLE DE RODAJE Y CONEXIONES, PRIMERA ETAPA, AEROPUERTO EL DORADO, SANTAFE DE BOGOTA.</t>
  </si>
  <si>
    <t>'0027021960000</t>
  </si>
  <si>
    <t>'0027022390000</t>
  </si>
  <si>
    <t>MANTENIMIENTO Y CONSERVACION DEL SISTEMA DE TELECOMUNICACIONES Y AYUDAS A LA NAVEGACION AEREA A NIVEL NACIONAL.</t>
  </si>
  <si>
    <t>'1015000080000</t>
  </si>
  <si>
    <t>'1015000330000</t>
  </si>
  <si>
    <t>MEJORAMIENTO Y MANTENIMIENTO DE LA INFRAESTRUCTURA ADMINISTRATIVA A NIVEL NACIONAL.</t>
  </si>
  <si>
    <t>'1015000660000</t>
  </si>
  <si>
    <t>'1015000740000</t>
  </si>
  <si>
    <t>ADQUISICION DE SISTEMAS Y SERVICIOS INFORMATICOS PARA EL PLAN NACIONAL DE INFORMATICA.</t>
  </si>
  <si>
    <t>'1015000760000</t>
  </si>
  <si>
    <t>ADQUISICION DE EQUIPOS Y SISTEMAS DE ENERGIA SOLAR Y COMERCIAL A NIVEL NACIONAL</t>
  </si>
  <si>
    <t>'1015000790000</t>
  </si>
  <si>
    <t>'1015000800000</t>
  </si>
  <si>
    <t>'1015000820000</t>
  </si>
  <si>
    <t>ADQUISICION SERVICIO RED INTEGRADA DE MICROONDAS,CANALES TELEFONICOS Y TELEGRAFICOS NIVEL NACIONAL</t>
  </si>
  <si>
    <t>'1015000830000</t>
  </si>
  <si>
    <t>'1015000840000</t>
  </si>
  <si>
    <t>'1015000860000</t>
  </si>
  <si>
    <t>'1015000990000</t>
  </si>
  <si>
    <t>ADQUISICION DE EQUIPOS Y SERVICIOS MEDICOS PARA SANIDADES AEROPORTUARIAS</t>
  </si>
  <si>
    <t>'1015001000000</t>
  </si>
  <si>
    <t>ADECUACION MANTENIMIENTO Y MEJORAMIENTO DE LA INFRAESTRUCTURA AMBIENTAL AEROPORTUARIA</t>
  </si>
  <si>
    <t>'1015001010000</t>
  </si>
  <si>
    <t>'1015001020000</t>
  </si>
  <si>
    <t>'1015001030000</t>
  </si>
  <si>
    <t>REPOSICION Y MANTENIMIENTO PARQUE AUTOMOTOR PARA LA OPERACION DE LA INFRAESTRUCTURA AERONAUTICA Y AEROPORTUARIA</t>
  </si>
  <si>
    <t>'1015001090000</t>
  </si>
  <si>
    <t>'1015001870000</t>
  </si>
  <si>
    <t>CONSTRUCCIÓN DE LA PISTA DEL AEROPUERTO DE IPIALES NARIÑO</t>
  </si>
  <si>
    <t>'2012011000291</t>
  </si>
  <si>
    <t>CONSTRUCCIÓN MEJORAMIENTO DE INFRAESTRUCTURA AEROPORTUARIA AEROPUERTO EL DORADO</t>
  </si>
  <si>
    <t>'2012011000304</t>
  </si>
  <si>
    <t>ADQUISICIÓN EQUIPOS Y SISTEMAS AERONAUTICOS Y AEROPORTUARIOS AEROPUERTO EL DORADO</t>
  </si>
  <si>
    <t>ANEXO 6</t>
  </si>
  <si>
    <t>AREA</t>
  </si>
  <si>
    <t xml:space="preserve">COMPROMISOS  ESTRATEGICOS
</t>
  </si>
  <si>
    <t>COMPROMISOS 
Meta 50%</t>
  </si>
  <si>
    <t>Resultado</t>
  </si>
  <si>
    <t xml:space="preserve"> IV Trim.</t>
  </si>
  <si>
    <t xml:space="preserve">Cumplimiento    </t>
  </si>
  <si>
    <t xml:space="preserve">TOTAL ENTIDAD  </t>
  </si>
  <si>
    <t>N/A</t>
  </si>
  <si>
    <t>Asesorias</t>
  </si>
  <si>
    <t xml:space="preserve">GRUPO DE INMUEBLES </t>
  </si>
  <si>
    <t xml:space="preserve">DIRECCION FINANCIERA </t>
  </si>
  <si>
    <t>DIRECCION ADMINISTRATIVA</t>
  </si>
  <si>
    <t xml:space="preserve">SUBDIRECCION -   GRUPO DE VUELOS </t>
  </si>
  <si>
    <t>DIRECCION DE SERVICIOS A LA NAVEGACION A.</t>
  </si>
  <si>
    <t>OFICINA ASESORA DE PLANEACION</t>
  </si>
  <si>
    <t>OFICINA ASESORA JURIDICA</t>
  </si>
  <si>
    <t>OFICINA DE TRANSPORTE AEREO</t>
  </si>
  <si>
    <t xml:space="preserve">OFICINA DE REGISTRO </t>
  </si>
  <si>
    <t xml:space="preserve">OFICINA DE CONTROL INTERNO </t>
  </si>
  <si>
    <t>DIRECCIONES REGIONALES</t>
  </si>
  <si>
    <t>DIRECCION  REGIONAL</t>
  </si>
  <si>
    <t>GESTION (COMPROMISOS  ESTRATEGICOS)</t>
  </si>
  <si>
    <t xml:space="preserve">CUNDINAMARCA </t>
  </si>
  <si>
    <t xml:space="preserve">ANTIOQUIA </t>
  </si>
  <si>
    <t xml:space="preserve">ATLANTICO </t>
  </si>
  <si>
    <t xml:space="preserve">VALLE </t>
  </si>
  <si>
    <t xml:space="preserve">NORTE DE SANTANDER </t>
  </si>
  <si>
    <t xml:space="preserve">META </t>
  </si>
  <si>
    <t>CUMPLIMIENTO PEI  2014</t>
  </si>
  <si>
    <t xml:space="preserve">Indicador 1. Intervenciones estratégicas en aeropuertos no concesionados </t>
  </si>
  <si>
    <t>Indicador 2.  Tonelada de carga movilizada por modo aéreo</t>
  </si>
  <si>
    <t>Línea Base 2010: 69</t>
  </si>
  <si>
    <t>Línea Base 2010: 673.437</t>
  </si>
  <si>
    <t>Meta</t>
  </si>
  <si>
    <t xml:space="preserve">Resultado </t>
  </si>
  <si>
    <t>% de Avance</t>
  </si>
  <si>
    <t xml:space="preserve">Indicador 3.  Pasajeros movilizados en el modo aéreo </t>
  </si>
  <si>
    <t>Línea Base 2010: 20,10 millones</t>
  </si>
  <si>
    <t>-</t>
  </si>
  <si>
    <r>
      <t xml:space="preserve">Sustentación no cumplimiento de las metas establecidas para cada año: </t>
    </r>
    <r>
      <rPr>
        <sz val="10"/>
        <rFont val="Arial"/>
        <family val="2"/>
      </rPr>
      <t>La cantidad de carga movilizada depende de factores ajenos a la Aeronáutica Civil toda vez que el país cuenta con la infraestructura aeroportuaria requerida para el cumplimiento de la meta. Dentro de las razones observadas se encuentran las menores exportaciones por motivos de la revaluación del peso y el mejoramiento de la infraestructura vial en algunas regiones del país que disminuyen la carga transportada por vía aérea (ejemplo: mejoramiento de la carretera a San José del Guaviare)</t>
    </r>
  </si>
  <si>
    <t>Mercado Nacional</t>
  </si>
  <si>
    <r>
      <rPr>
        <b/>
        <sz val="12"/>
        <rFont val="Arial"/>
        <family val="2"/>
      </rPr>
      <t>OBSERVACIÓN</t>
    </r>
    <r>
      <rPr>
        <sz val="12"/>
        <rFont val="Arial"/>
        <family val="2"/>
      </rPr>
      <t xml:space="preserve">: El valor corresponde al promedio de avance de los indicadores de pasajeros, caga e intervenciones en aeropuertos no concesionados.
El indicador de intervenciones en aeropuertos concesionados no se incluyó en razón a que está por definir la competencia de la Entidad para su medición, dado que fueron entregados a la ANI en diciembre de 2013
</t>
    </r>
  </si>
  <si>
    <t>INDICADORES SPI</t>
  </si>
  <si>
    <t>NOMBRE DEL INDICADOR</t>
  </si>
  <si>
    <t>UNIDAD DE MEDIDA</t>
  </si>
  <si>
    <t>TIPO DE INDICADOR</t>
  </si>
  <si>
    <t>META PEI 2014</t>
  </si>
  <si>
    <t>CUMPLIMIENTO</t>
  </si>
  <si>
    <t>Equipos y sistemas para la seguridad aeroportuaria adquiridos y puestos en servicio</t>
  </si>
  <si>
    <t>Equipos</t>
  </si>
  <si>
    <t>Producto</t>
  </si>
  <si>
    <t>Número de equipos SEISAR adquiridos y puestos en servicio para operaciones aeroportuarias</t>
  </si>
  <si>
    <t xml:space="preserve">Aeropuertos con servicio de seguridad aeroportuaria </t>
  </si>
  <si>
    <t>Aeropuertos</t>
  </si>
  <si>
    <t>Aeropuertos con servicio de sanidad aeroportuaria</t>
  </si>
  <si>
    <t>Equipos y sistemas para infraestructura aeronáutica adquiridos y puestos en servicio</t>
  </si>
  <si>
    <t>Meta II Trim.</t>
  </si>
  <si>
    <t xml:space="preserve">Equipos y sistemas para infraestructura aeronáutica actualizados y/o renovados </t>
  </si>
  <si>
    <t>FUENTE: SPI CON CORTE A 30 DE JUNIO DE 2014</t>
  </si>
  <si>
    <t>CUMPLIMIENTO META  FISICA(SPI)</t>
  </si>
  <si>
    <t>SECRETARIA DE  SISTEMAS OPERACIONALES - DESPACHO</t>
  </si>
  <si>
    <t>|</t>
  </si>
  <si>
    <t>COMPROMISOS 
Meta %</t>
  </si>
  <si>
    <t>CONSOLIDADO  DE RESULTADOS COMPROMISOS  ESTRATEGICOS</t>
  </si>
  <si>
    <t>A SEPTIEMBRE   30 DE 2014</t>
  </si>
  <si>
    <t>SEPTIEMBRE 30 DE 2014</t>
  </si>
  <si>
    <t>PROGRAMACION Y EJECUCION PRESUPUESTAL  POR PROGRAMAS  Y PROYECTOS  DE INVERSION  VIGENCIA 2014 Y  RESERVAS  PRESUPUESTALES  VIGENCIA 2013</t>
  </si>
  <si>
    <t>CERTIFICACIONES DE DISPONIBILIDAD EXPEDIDOS</t>
  </si>
  <si>
    <t>RESERVAS 2013</t>
  </si>
  <si>
    <t>DEFINITIVAS</t>
  </si>
  <si>
    <t>RESERVA PRESUPUESTAL</t>
  </si>
  <si>
    <t>RESERVA DE CAJA</t>
  </si>
  <si>
    <t xml:space="preserve">CONSOLIDADO  DE RESULTADOS  PLAN DE ACCION </t>
  </si>
  <si>
    <t xml:space="preserve">RESULTADOS  PLAN DE  ACCION  </t>
  </si>
  <si>
    <t xml:space="preserve">CRONOGRAMAS DE INVERSION
</t>
  </si>
  <si>
    <t>META FISICA 
 ( SPI)
Meta: 100%</t>
  </si>
  <si>
    <t xml:space="preserve">
TOTAL  INVERSION
</t>
  </si>
  <si>
    <t>Cumplimiento</t>
  </si>
  <si>
    <t xml:space="preserve">
Resultado
 </t>
  </si>
  <si>
    <t>Meta I Trim.</t>
  </si>
  <si>
    <t xml:space="preserve">
Resultado  SPI
 </t>
  </si>
  <si>
    <t>FUNCIONAMIENTO</t>
  </si>
  <si>
    <t>DEUDA</t>
  </si>
  <si>
    <t>INVERSION</t>
  </si>
  <si>
    <t>CRONOGRAMAS DE INVERSION
Meta 100%</t>
  </si>
  <si>
    <t>SPI</t>
  </si>
  <si>
    <t>TOTAL PAI</t>
  </si>
  <si>
    <t>RESULTADOS  PLAN DE  ACCION</t>
  </si>
  <si>
    <t>Meta IV Trim.</t>
  </si>
  <si>
    <t>Nota: 1  * Avance SPI: metas físicas programadas en el SUIFP  para la vigencia 2014.</t>
  </si>
  <si>
    <t xml:space="preserve">             * Registro  Presupuestal:  Su  resultado  es  comparativo  a la  apropiacion.</t>
  </si>
  <si>
    <t xml:space="preserve">             * Obligaciones:  Su resultado   es  comparativo  a  la apropiación</t>
  </si>
  <si>
    <t xml:space="preserve"> SEPTIEMBRE 30 DE 2014</t>
  </si>
  <si>
    <t>DIAGNÓSTICO SOBRE EL SEGUIMIENTO A PROYECTOS DE INVERSIÓN A 30 DE SEPTIEMBRE 2014 , SPI</t>
  </si>
  <si>
    <t>PROYECTO</t>
  </si>
  <si>
    <t>NOMBRE PROYECTO</t>
  </si>
  <si>
    <t xml:space="preserve">DIRECCIÓN DESARROLLO AEROPORTUARIO </t>
  </si>
  <si>
    <t>DIRECCIÓN TELECOMUNICACIONES</t>
  </si>
  <si>
    <t>DIRECCIÓN SEGURIDAD Y SUPERVISIÓN AEROPORTUARIA</t>
  </si>
  <si>
    <t>SECRETARÍA GENERAL</t>
  </si>
  <si>
    <t>SUBDIRECCIÓN GENERAL</t>
  </si>
  <si>
    <t>CENTRO ESTUDIOS CINECIAS AERONÁUTICAS</t>
  </si>
  <si>
    <t>COMERCIALIZACIÓN E INVERSIÓN</t>
  </si>
  <si>
    <t xml:space="preserve">SECRETARÍA SEGURIDAD AÉREA </t>
  </si>
  <si>
    <t>Meta III Trim.</t>
  </si>
  <si>
    <t>COMPROMISOS 
Meta 71%</t>
  </si>
  <si>
    <t>OBLIGACIONES
Meta 46.9%
 (INVERSION)</t>
  </si>
  <si>
    <t>CUMPLIMIENTO  INDICADORES SISMEG   A  30  DE  SEPTIEMBRE DE 2014</t>
  </si>
  <si>
    <t xml:space="preserve">
Nota: 01/09/2014
En el mes de julio no se terminaron intervenciones en los aeropuertos no concesionados. (Fecha Actualización:01/09/2014)
</t>
  </si>
  <si>
    <t xml:space="preserve">Nota , 30 de  Septiembre 2014
El transporte aéreo colombiano de pasajeros, en el período enero-septiembre de 2014, movilizó 1 millón 488 mil personas más que en igual lapso de 2013; de 21 millones 71 mil  pasajeros ascendió a 22 millones 559 mil,  con una tasa de crecimiento del 7,1%. Estas cifras se obtienen de la información de las empresas considerando la red de rutas de las aerolineas y el contrato de transporte (pasajeros pagos)
 En el mercado internacional se movilizaron 783 mil pasajeros adicionales; de 6 millones 494 mil  pasajeros ascendió a 7 millones 277 mil, con una tasa de crecimiento del 12,1%. Este crecimiento, porcentual y numéricamente es superior al que se da en el mercado doméstico.
 En el mercado nacional se movilizaron 705 mil pasajeros adicionales, con una tasa de crecimiento del 4,8%; de 14 millones  577 mil  pasajeros ascendió a 15 millones  282 mil.
(Fecha Actualización:07/11/2014)
</t>
  </si>
  <si>
    <t xml:space="preserve">Nota : 30 de septiembre
En el período enero-septiembre de 2014, se movilizaron 540.529 toneladas, equivale a  un incremento de 16,794 toneladas (3.2%) a igual lapso de 2013, cuando se movilizaron 523,735 toneladas.
 En el período enero-septiembre de 2014 se movilizaron 9.057 toneladas más que en igual periodo de 2013,  equivale a  un incremento del 2,2%, puesto que pasó de movilizarse 415.172 toneladas a 424.229 toneladas.
 El 7,1% fue el crecimiento de la carga doméstica en el período enero septiembre de 2014, se movilizaron 116.299  toneladas, mientras que en igual periodo de 2013 la cifra fue de 108.563 toneladas
 (Fecha Actualización:07/11/2014)
</t>
  </si>
  <si>
    <t>Fecha de  Corte:  30   de  Septiembre  de 2014</t>
  </si>
  <si>
    <t xml:space="preserve">PROMEDIO CUMPLIMIENTO SPI A SEPTIEMBRE DE 2014  </t>
  </si>
  <si>
    <t>ANEXO 5</t>
  </si>
  <si>
    <t>AVANCE CUMPLIMIENTO A 30 SEPTIEMBRE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</si>
</sst>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0_);_(* \(#,##0\);_(* &quot;-&quot;_);_(@_)"/>
    <numFmt numFmtId="43" formatCode="_(* #,##0.00_);_(* \(#,##0.00\);_(* &quot;-&quot;??_);_(@_)"/>
    <numFmt numFmtId="164" formatCode="_ * #,##0.00_ ;_ * \-#,##0.00_ ;_ * &quot;-&quot;??_ ;_ @_ "/>
    <numFmt numFmtId="165" formatCode="###,###,###,###"/>
    <numFmt numFmtId="166" formatCode="0.0%"/>
    <numFmt numFmtId="167" formatCode="_ [$€-2]\ * #,##0.00_ ;_ [$€-2]\ * \-#,##0.00_ ;_ [$€-2]\ * &quot;-&quot;??_ "/>
    <numFmt numFmtId="168" formatCode="#,##0.0"/>
    <numFmt numFmtId="169" formatCode="_-* #,##0\ _P_t_s_-;\-* #,##0\ _P_t_s_-;_-* &quot;-&quot;\ _P_t_s_-;_-@_-"/>
    <numFmt numFmtId="170" formatCode="_(* #,##0_);_(* \(#,##0\);_(* &quot;-&quot;??_);_(@_)"/>
    <numFmt numFmtId="171" formatCode="&quot;$&quot;#.00"/>
    <numFmt numFmtId="172" formatCode="&quot;$&quot;#&quot;.&quot;00"/>
    <numFmt numFmtId="173" formatCode="m\o\n\th\ d\,\ yyyy"/>
    <numFmt numFmtId="174" formatCode="#.00"/>
    <numFmt numFmtId="175" formatCode="#&quot;.&quot;00"/>
    <numFmt numFmtId="176" formatCode="#."/>
    <numFmt numFmtId="177" formatCode="#&quot;.&quot;"/>
    <numFmt numFmtId="178" formatCode="_ * #,##0_ ;_ * \-#,##0_ ;_ * &quot;-&quot;_ ;_ @_ "/>
    <numFmt numFmtId="179" formatCode="_-* ###,0&quot;.&quot;00\ _P_t_a_-;\-* ###,0&quot;.&quot;00\ _P_t_a_-;_-* &quot;-&quot;??\ _P_t_a_-;_-@_-"/>
    <numFmt numFmtId="180" formatCode="_-* #,##0.00\ _P_t_a_-;\-* #,##0.00\ _P_t_a_-;_-* &quot;-&quot;??\ _P_t_a_-;_-@_-"/>
    <numFmt numFmtId="181" formatCode="_ * ###,0&quot;.&quot;00_ ;_ * \-###,0&quot;.&quot;00_ ;_ * &quot;-&quot;??_ ;_ @_ "/>
    <numFmt numFmtId="182" formatCode="_ * #.##0.00_ ;_ * \-#.##0.00_ ;_ * &quot;-&quot;??_ ;_ @_ "/>
    <numFmt numFmtId="183" formatCode="_ &quot;$&quot;\ * #,##0.00_ ;_ &quot;$&quot;\ * \-#,##0.00_ ;_ &quot;$&quot;\ * &quot;-&quot;??_ ;_ @_ "/>
    <numFmt numFmtId="184" formatCode="[$-C0A]d\-mmm\-yy;@"/>
    <numFmt numFmtId="185" formatCode="%#.00"/>
    <numFmt numFmtId="186" formatCode="%#&quot;.&quot;00"/>
    <numFmt numFmtId="187" formatCode="[$-10C0A]#,##0.0;\(#,##0.0\)"/>
    <numFmt numFmtId="188" formatCode="[$-10C0A]#,##0;\(#,##0\)"/>
    <numFmt numFmtId="189" formatCode="[$-10C0A]#,##0.00;\(#,##0.00\)"/>
    <numFmt numFmtId="190" formatCode="#,##0.0_);\(#,##0.0\)"/>
    <numFmt numFmtId="191" formatCode="_(* #,##0.0_);_(* \(#,##0.0\);_(* &quot;-&quot;??_);_(@_)"/>
  </numFmts>
  <fonts count="75">
    <font>
      <sz val="8"/>
      <name val="Arial"/>
    </font>
    <font>
      <sz val="11"/>
      <color theme="1"/>
      <name val="Calibri"/>
      <family val="2"/>
      <scheme val="minor"/>
    </font>
    <font>
      <sz val="11"/>
      <color theme="1"/>
      <name val="Calibri"/>
      <family val="2"/>
      <scheme val="minor"/>
    </font>
    <font>
      <sz val="8"/>
      <name val="Arial"/>
      <family val="2"/>
    </font>
    <font>
      <sz val="10"/>
      <name val="Arial"/>
      <family val="2"/>
    </font>
    <font>
      <sz val="8"/>
      <name val="Arial"/>
      <family val="2"/>
    </font>
    <font>
      <b/>
      <sz val="8"/>
      <name val="Arial"/>
      <family val="2"/>
    </font>
    <font>
      <b/>
      <sz val="10"/>
      <name val="Arial"/>
      <family val="2"/>
    </font>
    <font>
      <b/>
      <sz val="9"/>
      <name val="Arial"/>
      <family val="2"/>
    </font>
    <font>
      <sz val="9"/>
      <name val="Arial"/>
      <family val="2"/>
    </font>
    <font>
      <i/>
      <sz val="9"/>
      <name val="Arial"/>
      <family val="2"/>
    </font>
    <font>
      <b/>
      <sz val="8"/>
      <color indexed="9"/>
      <name val="Arial"/>
      <family val="2"/>
    </font>
    <font>
      <b/>
      <sz val="11"/>
      <name val="Arial"/>
      <family val="2"/>
    </font>
    <font>
      <b/>
      <sz val="11"/>
      <color indexed="8"/>
      <name val="Calibri"/>
      <family val="2"/>
    </font>
    <font>
      <sz val="11"/>
      <color indexed="8"/>
      <name val="Calibri"/>
      <family val="2"/>
    </font>
    <font>
      <sz val="8"/>
      <name val="Arial"/>
      <family val="2"/>
    </font>
    <font>
      <sz val="11"/>
      <color theme="0"/>
      <name val="Calibri"/>
      <family val="2"/>
      <scheme val="minor"/>
    </font>
    <font>
      <sz val="11"/>
      <color rgb="FF000000"/>
      <name val="Calibri"/>
      <family val="2"/>
    </font>
    <font>
      <b/>
      <sz val="8"/>
      <color rgb="FF000000"/>
      <name val="Arial"/>
      <family val="2"/>
    </font>
    <font>
      <b/>
      <sz val="9"/>
      <color rgb="FFFFFFFF"/>
      <name val="Arial"/>
      <family val="2"/>
    </font>
    <font>
      <b/>
      <sz val="8"/>
      <color rgb="FFFFFFFF"/>
      <name val="Arial"/>
      <family val="2"/>
    </font>
    <font>
      <sz val="1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0"/>
      <color theme="1"/>
      <name val="Arial"/>
      <family val="2"/>
    </font>
    <font>
      <sz val="10"/>
      <color theme="1"/>
      <name val="Arial"/>
      <family val="2"/>
    </font>
    <font>
      <b/>
      <sz val="10"/>
      <color theme="0"/>
      <name val="Calibri"/>
      <family val="2"/>
      <scheme val="minor"/>
    </font>
    <font>
      <b/>
      <sz val="12"/>
      <name val="Arial"/>
      <family val="2"/>
    </font>
    <font>
      <sz val="10"/>
      <color theme="1"/>
      <name val="Calibri"/>
      <family val="2"/>
      <scheme val="minor"/>
    </font>
    <font>
      <sz val="9"/>
      <color theme="1"/>
      <name val="Calibri"/>
      <family val="2"/>
      <scheme val="minor"/>
    </font>
    <font>
      <sz val="8"/>
      <color theme="3"/>
      <name val="Arial"/>
      <family val="2"/>
    </font>
    <font>
      <b/>
      <sz val="11"/>
      <color indexed="52"/>
      <name val="Calibri"/>
      <family val="2"/>
      <scheme val="minor"/>
    </font>
    <font>
      <b/>
      <sz val="11"/>
      <color indexed="52"/>
      <name val="Calibri"/>
      <family val="2"/>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9"/>
      <name val="Calibri"/>
      <family val="2"/>
    </font>
    <font>
      <sz val="11"/>
      <color indexed="62"/>
      <name val="Calibri"/>
      <family val="2"/>
    </font>
    <font>
      <sz val="10"/>
      <name val="Helv"/>
      <charset val="204"/>
    </font>
    <font>
      <b/>
      <sz val="1"/>
      <color indexed="8"/>
      <name val="Courier"/>
      <family val="3"/>
    </font>
    <font>
      <u/>
      <sz val="10"/>
      <color indexed="12"/>
      <name val="Arial"/>
      <family val="2"/>
    </font>
    <font>
      <u/>
      <sz val="8"/>
      <color indexed="12"/>
      <name val="Arial"/>
      <family val="2"/>
    </font>
    <font>
      <u/>
      <sz val="11"/>
      <color theme="10"/>
      <name val="Calibri"/>
      <family val="2"/>
      <scheme val="minor"/>
    </font>
    <font>
      <sz val="11"/>
      <color indexed="60"/>
      <name val="Calibri"/>
      <family val="2"/>
      <scheme val="minor"/>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5"/>
      <color theme="0"/>
      <name val="Calibri"/>
      <family val="2"/>
      <scheme val="minor"/>
    </font>
    <font>
      <b/>
      <sz val="14"/>
      <name val="Tahoma"/>
      <family val="2"/>
    </font>
    <font>
      <b/>
      <sz val="16"/>
      <name val="Arial"/>
      <family val="2"/>
    </font>
    <font>
      <b/>
      <sz val="14"/>
      <color theme="3"/>
      <name val="Tahoma"/>
      <family val="2"/>
    </font>
    <font>
      <sz val="11"/>
      <color indexed="8"/>
      <name val="Tahoma"/>
      <family val="2"/>
    </font>
    <font>
      <b/>
      <sz val="10"/>
      <color theme="0"/>
      <name val="Arial"/>
      <family val="2"/>
    </font>
    <font>
      <sz val="10"/>
      <color indexed="8"/>
      <name val="Tahoma"/>
      <family val="2"/>
    </font>
    <font>
      <b/>
      <sz val="12"/>
      <color theme="3"/>
      <name val="Arial"/>
      <family val="2"/>
    </font>
    <font>
      <sz val="14"/>
      <color theme="3"/>
      <name val="Tahoma"/>
      <family val="2"/>
    </font>
    <font>
      <sz val="10"/>
      <name val="Tahoma"/>
      <family val="2"/>
    </font>
    <font>
      <sz val="12"/>
      <name val="Arial"/>
      <family val="2"/>
    </font>
    <font>
      <sz val="9"/>
      <color rgb="FF000000"/>
      <name val="Calibri"/>
      <family val="2"/>
    </font>
    <font>
      <b/>
      <sz val="14"/>
      <color theme="0"/>
      <name val="Calibri"/>
      <family val="2"/>
      <scheme val="minor"/>
    </font>
    <font>
      <b/>
      <sz val="9"/>
      <color indexed="9"/>
      <name val="Arial"/>
      <family val="2"/>
    </font>
    <font>
      <b/>
      <sz val="12"/>
      <color theme="0"/>
      <name val="Calibri"/>
      <family val="2"/>
      <scheme val="minor"/>
    </font>
    <font>
      <sz val="8"/>
      <color theme="1"/>
      <name val="Calibri"/>
      <family val="2"/>
      <scheme val="minor"/>
    </font>
    <font>
      <sz val="10"/>
      <color rgb="FFFF0000"/>
      <name val="Arial"/>
      <family val="2"/>
    </font>
    <font>
      <b/>
      <sz val="16"/>
      <color rgb="FFFF0000"/>
      <name val="Arial"/>
      <family val="2"/>
    </font>
  </fonts>
  <fills count="5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4"/>
      </patternFill>
    </fill>
    <fill>
      <patternFill patternType="solid">
        <fgColor theme="0"/>
        <bgColor indexed="64"/>
      </patternFill>
    </fill>
    <fill>
      <patternFill patternType="solid">
        <fgColor theme="8" tint="0.79998168889431442"/>
        <bgColor indexed="64"/>
      </patternFill>
    </fill>
    <fill>
      <patternFill patternType="solid">
        <fgColor rgb="FFFCD5B4"/>
        <bgColor indexed="64"/>
      </patternFill>
    </fill>
    <fill>
      <patternFill patternType="solid">
        <fgColor rgb="FF8CADD4"/>
        <bgColor indexed="64"/>
      </patternFill>
    </fill>
    <fill>
      <patternFill patternType="solid">
        <fgColor rgb="FFDAEEF3"/>
        <bgColor indexed="64"/>
      </patternFill>
    </fill>
    <fill>
      <patternFill patternType="solid">
        <fgColor rgb="FFDAEEF3"/>
        <bgColor rgb="FF000000"/>
      </patternFill>
    </fill>
    <fill>
      <patternFill patternType="solid">
        <fgColor theme="3" tint="0.39997558519241921"/>
        <bgColor rgb="FF000000"/>
      </patternFill>
    </fill>
    <fill>
      <patternFill patternType="solid">
        <fgColor theme="3" tint="0.39997558519241921"/>
        <bgColor indexed="64"/>
      </patternFill>
    </fill>
    <fill>
      <patternFill patternType="solid">
        <fgColor rgb="FFFFFFFF"/>
        <bgColor rgb="FF000000"/>
      </patternFill>
    </fill>
    <fill>
      <patternFill patternType="solid">
        <fgColor rgb="FFFFCC99"/>
        <bgColor rgb="FF000000"/>
      </patternFill>
    </fill>
    <fill>
      <patternFill patternType="solid">
        <fgColor rgb="FFFFCC99"/>
        <bgColor indexed="64"/>
      </patternFill>
    </fill>
    <fill>
      <patternFill patternType="solid">
        <fgColor rgb="FF0099CC"/>
        <bgColor indexed="64"/>
      </patternFill>
    </fill>
    <fill>
      <patternFill patternType="solid">
        <fgColor theme="9" tint="0.79998168889431442"/>
        <bgColor indexed="64"/>
      </patternFill>
    </fill>
    <fill>
      <patternFill patternType="solid">
        <fgColor rgb="FF99CCFF"/>
        <bgColor rgb="FF000000"/>
      </patternFill>
    </fill>
    <fill>
      <patternFill patternType="solid">
        <fgColor rgb="FFCCFFFF"/>
        <bgColor indexed="64"/>
      </patternFill>
    </fill>
    <fill>
      <patternFill patternType="solid">
        <fgColor theme="0" tint="-4.9989318521683403E-2"/>
        <bgColor indexed="64"/>
      </patternFill>
    </fill>
    <fill>
      <patternFill patternType="solid">
        <fgColor rgb="FFFFEB9C"/>
      </patternFill>
    </fill>
    <fill>
      <patternFill patternType="solid">
        <fgColor rgb="FFFFFFCC"/>
      </patternFill>
    </fill>
    <fill>
      <patternFill patternType="solid">
        <fgColor theme="8" tint="0.79998168889431442"/>
        <bgColor indexed="65"/>
      </patternFill>
    </fill>
    <fill>
      <patternFill patternType="solid">
        <fgColor rgb="FFB0C4DE"/>
        <bgColor indexed="64"/>
      </patternFill>
    </fill>
    <fill>
      <patternFill patternType="solid">
        <fgColor rgb="FF0070C0"/>
        <bgColor indexed="64"/>
      </patternFill>
    </fill>
    <fill>
      <patternFill patternType="solid">
        <fgColor theme="4" tint="0.59999389629810485"/>
        <bgColor indexed="64"/>
      </patternFill>
    </fill>
    <fill>
      <patternFill patternType="solid">
        <fgColor indexed="4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theme="2" tint="-9.9978637043366805E-2"/>
        <bgColor indexed="0"/>
      </patternFill>
    </fill>
    <fill>
      <patternFill patternType="solid">
        <fgColor theme="0"/>
        <bgColor indexed="0"/>
      </patternFill>
    </fill>
    <fill>
      <patternFill patternType="solid">
        <fgColor theme="3" tint="0.79998168889431442"/>
        <bgColor indexed="64"/>
      </patternFill>
    </fill>
    <fill>
      <patternFill patternType="solid">
        <fgColor rgb="FFEAEAEA"/>
        <bgColor indexed="64"/>
      </patternFill>
    </fill>
    <fill>
      <patternFill patternType="solid">
        <fgColor theme="2"/>
        <bgColor indexed="64"/>
      </patternFill>
    </fill>
    <fill>
      <patternFill patternType="solid">
        <fgColor theme="4" tint="0.79998168889431442"/>
        <bgColor indexed="64"/>
      </patternFill>
    </fill>
    <fill>
      <patternFill patternType="solid">
        <fgColor indexed="9"/>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bottom style="thin">
        <color theme="9" tint="0.5999633777886288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999999"/>
      </left>
      <right/>
      <top/>
      <bottom/>
      <diagonal/>
    </border>
  </borders>
  <cellStyleXfs count="698">
    <xf numFmtId="0" fontId="0" fillId="0" borderId="0"/>
    <xf numFmtId="0" fontId="16" fillId="4" borderId="0" applyNumberFormat="0" applyBorder="0" applyAlignment="0" applyProtection="0"/>
    <xf numFmtId="167" fontId="4" fillId="0" borderId="0" applyFont="0" applyFill="0" applyBorder="0" applyAlignment="0" applyProtection="0"/>
    <xf numFmtId="169" fontId="4" fillId="0" borderId="0" applyFont="0" applyFill="0" applyBorder="0" applyAlignment="0" applyProtection="0"/>
    <xf numFmtId="164" fontId="5" fillId="0" borderId="0" applyFont="0" applyFill="0" applyBorder="0" applyAlignment="0" applyProtection="0"/>
    <xf numFmtId="0" fontId="5" fillId="0" borderId="0"/>
    <xf numFmtId="0" fontId="4" fillId="0" borderId="0"/>
    <xf numFmtId="0" fontId="5" fillId="0" borderId="0"/>
    <xf numFmtId="0" fontId="15" fillId="0" borderId="0"/>
    <xf numFmtId="0" fontId="3" fillId="0" borderId="0"/>
    <xf numFmtId="0" fontId="4" fillId="0" borderId="0"/>
    <xf numFmtId="0" fontId="4" fillId="0" borderId="0"/>
    <xf numFmtId="9" fontId="3"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0" fontId="2" fillId="0" borderId="0"/>
    <xf numFmtId="0" fontId="3" fillId="0" borderId="0"/>
    <xf numFmtId="9" fontId="4" fillId="0" borderId="0" applyFont="0" applyFill="0" applyBorder="0" applyAlignment="0" applyProtection="0"/>
    <xf numFmtId="9" fontId="14" fillId="0" borderId="0" applyFont="0" applyFill="0" applyBorder="0" applyAlignment="0" applyProtection="0"/>
    <xf numFmtId="0" fontId="2" fillId="23" borderId="0" applyNumberFormat="0" applyBorder="0" applyAlignment="0" applyProtection="0"/>
    <xf numFmtId="9" fontId="3" fillId="0" borderId="0" applyFont="0" applyFill="0" applyBorder="0" applyAlignment="0" applyProtection="0"/>
    <xf numFmtId="0" fontId="4" fillId="0" borderId="0"/>
    <xf numFmtId="0" fontId="2"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2"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2"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2"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2" fillId="23"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2"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2"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2"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2"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2"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2"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6" fillId="39"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22" fillId="30" borderId="0" applyNumberFormat="0" applyBorder="0" applyAlignment="0" applyProtection="0"/>
    <xf numFmtId="0" fontId="37" fillId="33" borderId="21" applyNumberFormat="0" applyAlignment="0" applyProtection="0"/>
    <xf numFmtId="0" fontId="38" fillId="33" borderId="26" applyNumberFormat="0" applyAlignment="0" applyProtection="0"/>
    <xf numFmtId="0" fontId="38" fillId="33" borderId="26" applyNumberFormat="0" applyAlignment="0" applyProtection="0"/>
    <xf numFmtId="0" fontId="38" fillId="33" borderId="26" applyNumberFormat="0" applyAlignment="0" applyProtection="0"/>
    <xf numFmtId="0" fontId="39" fillId="43" borderId="27" applyNumberFormat="0" applyAlignment="0" applyProtection="0"/>
    <xf numFmtId="0" fontId="40" fillId="0" borderId="28" applyNumberFormat="0" applyFill="0" applyAlignment="0" applyProtection="0"/>
    <xf numFmtId="4" fontId="41" fillId="0" borderId="0">
      <protection locked="0"/>
    </xf>
    <xf numFmtId="171" fontId="41" fillId="0" borderId="0">
      <protection locked="0"/>
    </xf>
    <xf numFmtId="172" fontId="41" fillId="0" borderId="0">
      <protection locked="0"/>
    </xf>
    <xf numFmtId="173" fontId="41" fillId="0" borderId="0">
      <protection locked="0"/>
    </xf>
    <xf numFmtId="0" fontId="42" fillId="0" borderId="0" applyNumberFormat="0" applyFill="0" applyBorder="0" applyAlignment="0" applyProtection="0"/>
    <xf numFmtId="0" fontId="16" fillId="44" borderId="0" applyNumberFormat="0" applyBorder="0" applyAlignment="0" applyProtection="0"/>
    <xf numFmtId="0" fontId="16" fillId="4"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0" borderId="0" applyNumberFormat="0" applyBorder="0" applyAlignment="0" applyProtection="0"/>
    <xf numFmtId="0" fontId="43" fillId="41" borderId="0" applyNumberFormat="0" applyBorder="0" applyAlignment="0" applyProtection="0"/>
    <xf numFmtId="0" fontId="16" fillId="47" borderId="0" applyNumberFormat="0" applyBorder="0" applyAlignment="0" applyProtection="0"/>
    <xf numFmtId="0" fontId="24" fillId="33" borderId="21" applyNumberFormat="0" applyAlignment="0" applyProtection="0"/>
    <xf numFmtId="0" fontId="44" fillId="34" borderId="26" applyNumberFormat="0" applyAlignment="0" applyProtection="0"/>
    <xf numFmtId="0" fontId="44" fillId="34" borderId="26" applyNumberFormat="0" applyAlignment="0" applyProtection="0"/>
    <xf numFmtId="0" fontId="44" fillId="34" borderId="26" applyNumberFormat="0" applyAlignment="0" applyProtection="0"/>
    <xf numFmtId="0" fontId="45"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4" fontId="41" fillId="0" borderId="0">
      <protection locked="0"/>
    </xf>
    <xf numFmtId="175" fontId="41" fillId="0" borderId="0">
      <protection locked="0"/>
    </xf>
    <xf numFmtId="176" fontId="46" fillId="0" borderId="0">
      <protection locked="0"/>
    </xf>
    <xf numFmtId="177" fontId="46" fillId="0" borderId="0">
      <protection locked="0"/>
    </xf>
    <xf numFmtId="176" fontId="46" fillId="0" borderId="0">
      <protection locked="0"/>
    </xf>
    <xf numFmtId="177" fontId="46" fillId="0" borderId="0">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23" fillId="29" borderId="0" applyNumberFormat="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3"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1"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3"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50" fillId="21" borderId="0" applyNumberFormat="0" applyBorder="0" applyAlignment="0" applyProtection="0"/>
    <xf numFmtId="0" fontId="3" fillId="0" borderId="0"/>
    <xf numFmtId="0" fontId="3" fillId="0" borderId="0"/>
    <xf numFmtId="0" fontId="2" fillId="0" borderId="0"/>
    <xf numFmtId="0" fontId="3" fillId="0" borderId="0"/>
    <xf numFmtId="0" fontId="3" fillId="0" borderId="0"/>
    <xf numFmtId="0" fontId="3" fillId="0" borderId="0"/>
    <xf numFmtId="0" fontId="4" fillId="0" borderId="0">
      <alignment wrapText="1"/>
    </xf>
    <xf numFmtId="0" fontId="3" fillId="0" borderId="0"/>
    <xf numFmtId="0" fontId="2" fillId="0" borderId="0"/>
    <xf numFmtId="0" fontId="2"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4"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37" fontId="4" fillId="0" borderId="0"/>
    <xf numFmtId="0" fontId="4" fillId="0" borderId="0"/>
    <xf numFmtId="0" fontId="3" fillId="0" borderId="0"/>
    <xf numFmtId="0" fontId="3" fillId="0" borderId="0"/>
    <xf numFmtId="0" fontId="3" fillId="0" borderId="0"/>
    <xf numFmtId="0" fontId="14" fillId="22" borderId="23"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185" fontId="41" fillId="0" borderId="0">
      <protection locked="0"/>
    </xf>
    <xf numFmtId="186" fontId="41" fillId="0" borderId="0">
      <protection locked="0"/>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25" fillId="33" borderId="22" applyNumberFormat="0" applyAlignment="0" applyProtection="0"/>
    <xf numFmtId="0" fontId="51" fillId="33" borderId="30" applyNumberFormat="0" applyAlignment="0" applyProtection="0"/>
    <xf numFmtId="0" fontId="51" fillId="33" borderId="30" applyNumberFormat="0" applyAlignment="0" applyProtection="0"/>
    <xf numFmtId="0" fontId="51" fillId="33" borderId="30"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42" fillId="0" borderId="33" applyNumberFormat="0" applyFill="0" applyAlignment="0" applyProtection="0"/>
    <xf numFmtId="0" fontId="42" fillId="0" borderId="33" applyNumberFormat="0" applyFill="0" applyAlignment="0" applyProtection="0"/>
    <xf numFmtId="0" fontId="42" fillId="0" borderId="33" applyNumberFormat="0" applyFill="0" applyAlignment="0" applyProtection="0"/>
    <xf numFmtId="0" fontId="42" fillId="0" borderId="33" applyNumberFormat="0" applyFill="0" applyAlignment="0" applyProtection="0"/>
    <xf numFmtId="0" fontId="42" fillId="0" borderId="33" applyNumberFormat="0" applyFill="0" applyAlignment="0" applyProtection="0"/>
    <xf numFmtId="0" fontId="56" fillId="0" borderId="0" applyNumberFormat="0" applyFill="0" applyBorder="0" applyAlignment="0" applyProtection="0"/>
    <xf numFmtId="0" fontId="27"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43" fontId="3" fillId="0" borderId="0" applyFont="0" applyFill="0" applyBorder="0" applyAlignment="0" applyProtection="0"/>
    <xf numFmtId="0" fontId="1" fillId="23" borderId="0" applyNumberFormat="0" applyBorder="0" applyAlignment="0" applyProtection="0"/>
    <xf numFmtId="0" fontId="1" fillId="0" borderId="0"/>
  </cellStyleXfs>
  <cellXfs count="501">
    <xf numFmtId="0" fontId="0" fillId="0" borderId="0" xfId="0"/>
    <xf numFmtId="166" fontId="6" fillId="2" borderId="1" xfId="0" applyNumberFormat="1" applyFont="1" applyFill="1" applyBorder="1"/>
    <xf numFmtId="3" fontId="6" fillId="2" borderId="1" xfId="0" applyNumberFormat="1" applyFont="1" applyFill="1" applyBorder="1"/>
    <xf numFmtId="166" fontId="6" fillId="3" borderId="1" xfId="0" applyNumberFormat="1" applyFont="1" applyFill="1" applyBorder="1"/>
    <xf numFmtId="3" fontId="6" fillId="3" borderId="1" xfId="0" applyNumberFormat="1" applyFont="1" applyFill="1" applyBorder="1"/>
    <xf numFmtId="0" fontId="6" fillId="0" borderId="0" xfId="0" applyFont="1"/>
    <xf numFmtId="165" fontId="6" fillId="0" borderId="0" xfId="0" applyNumberFormat="1" applyFont="1"/>
    <xf numFmtId="3" fontId="0" fillId="0" borderId="0" xfId="0" applyNumberFormat="1"/>
    <xf numFmtId="0" fontId="9" fillId="0" borderId="0" xfId="10" applyFont="1"/>
    <xf numFmtId="3" fontId="5" fillId="0" borderId="1" xfId="3" applyNumberFormat="1" applyFont="1" applyFill="1" applyBorder="1" applyAlignment="1"/>
    <xf numFmtId="3" fontId="5" fillId="0" borderId="1" xfId="10" applyNumberFormat="1" applyFont="1" applyBorder="1"/>
    <xf numFmtId="3" fontId="5" fillId="0" borderId="1" xfId="10" applyNumberFormat="1" applyFont="1" applyFill="1" applyBorder="1"/>
    <xf numFmtId="3" fontId="5" fillId="0" borderId="2" xfId="10" applyNumberFormat="1" applyFont="1" applyBorder="1"/>
    <xf numFmtId="166" fontId="5" fillId="0" borderId="1" xfId="3" applyNumberFormat="1" applyFont="1" applyFill="1" applyBorder="1" applyAlignment="1"/>
    <xf numFmtId="166" fontId="5" fillId="0" borderId="2" xfId="10" applyNumberFormat="1" applyFont="1" applyBorder="1"/>
    <xf numFmtId="166" fontId="5" fillId="0" borderId="1" xfId="10" applyNumberFormat="1" applyFont="1" applyBorder="1"/>
    <xf numFmtId="3" fontId="0" fillId="0" borderId="1" xfId="0" applyNumberFormat="1" applyBorder="1"/>
    <xf numFmtId="0" fontId="8" fillId="0" borderId="0" xfId="10" applyFont="1" applyFill="1" applyBorder="1" applyAlignment="1">
      <alignment horizontal="center"/>
    </xf>
    <xf numFmtId="0" fontId="8" fillId="0" borderId="0" xfId="10" applyFont="1" applyFill="1" applyBorder="1" applyAlignment="1"/>
    <xf numFmtId="0" fontId="9" fillId="0" borderId="0" xfId="10" applyFont="1" applyFill="1"/>
    <xf numFmtId="166" fontId="5" fillId="0" borderId="1" xfId="10" applyNumberFormat="1" applyFont="1" applyFill="1" applyBorder="1" applyAlignment="1">
      <alignment horizontal="center"/>
    </xf>
    <xf numFmtId="3" fontId="0" fillId="0" borderId="1" xfId="0" applyNumberFormat="1" applyFill="1" applyBorder="1"/>
    <xf numFmtId="0" fontId="0" fillId="0" borderId="0" xfId="0" applyFill="1"/>
    <xf numFmtId="166" fontId="6" fillId="0" borderId="1" xfId="0" applyNumberFormat="1" applyFont="1" applyBorder="1"/>
    <xf numFmtId="166" fontId="0" fillId="0" borderId="1" xfId="0" applyNumberFormat="1" applyBorder="1"/>
    <xf numFmtId="3" fontId="6" fillId="0" borderId="1" xfId="0" applyNumberFormat="1" applyFont="1" applyFill="1" applyBorder="1"/>
    <xf numFmtId="3" fontId="6" fillId="0" borderId="1" xfId="0" applyNumberFormat="1" applyFont="1" applyBorder="1"/>
    <xf numFmtId="0" fontId="9" fillId="0" borderId="0" xfId="10" applyFont="1" applyFill="1" applyBorder="1"/>
    <xf numFmtId="0" fontId="10" fillId="0" borderId="0" xfId="10" applyFont="1" applyFill="1" applyBorder="1"/>
    <xf numFmtId="3" fontId="5" fillId="0" borderId="6" xfId="0" applyNumberFormat="1" applyFont="1" applyBorder="1" applyAlignment="1"/>
    <xf numFmtId="3" fontId="8" fillId="0" borderId="0" xfId="10" applyNumberFormat="1" applyFont="1" applyFill="1" applyBorder="1" applyAlignment="1">
      <alignment horizontal="center"/>
    </xf>
    <xf numFmtId="3" fontId="8" fillId="0" borderId="0" xfId="10" applyNumberFormat="1" applyFont="1" applyFill="1" applyBorder="1" applyAlignment="1"/>
    <xf numFmtId="0" fontId="9" fillId="0" borderId="1" xfId="10" applyFont="1" applyFill="1" applyBorder="1" applyAlignment="1">
      <alignment horizontal="left"/>
    </xf>
    <xf numFmtId="0" fontId="3" fillId="0" borderId="1" xfId="0" applyFont="1" applyFill="1" applyBorder="1"/>
    <xf numFmtId="3" fontId="3" fillId="0" borderId="1" xfId="0" applyNumberFormat="1" applyFont="1" applyFill="1" applyBorder="1"/>
    <xf numFmtId="3" fontId="3" fillId="0" borderId="0" xfId="10" applyNumberFormat="1" applyFont="1" applyFill="1" applyBorder="1"/>
    <xf numFmtId="0" fontId="8" fillId="6" borderId="1" xfId="10" applyFont="1" applyFill="1" applyBorder="1" applyAlignment="1">
      <alignment horizontal="left"/>
    </xf>
    <xf numFmtId="3" fontId="6" fillId="6" borderId="1" xfId="10" applyNumberFormat="1" applyFont="1" applyFill="1" applyBorder="1" applyAlignment="1">
      <alignment horizontal="right"/>
    </xf>
    <xf numFmtId="166" fontId="6" fillId="6" borderId="1" xfId="0" applyNumberFormat="1" applyFont="1" applyFill="1" applyBorder="1"/>
    <xf numFmtId="166" fontId="6" fillId="6" borderId="1" xfId="10" applyNumberFormat="1" applyFont="1" applyFill="1" applyBorder="1" applyAlignment="1"/>
    <xf numFmtId="166" fontId="6" fillId="6" borderId="1" xfId="10" applyNumberFormat="1" applyFont="1" applyFill="1" applyBorder="1" applyAlignment="1">
      <alignment horizontal="center"/>
    </xf>
    <xf numFmtId="3" fontId="6" fillId="6" borderId="1" xfId="10" applyNumberFormat="1" applyFont="1" applyFill="1" applyBorder="1" applyAlignment="1"/>
    <xf numFmtId="166" fontId="6" fillId="6" borderId="1" xfId="10" applyNumberFormat="1" applyFont="1" applyFill="1" applyBorder="1" applyAlignment="1">
      <alignment horizontal="right"/>
    </xf>
    <xf numFmtId="3" fontId="6" fillId="6" borderId="1" xfId="0" applyNumberFormat="1" applyFont="1" applyFill="1" applyBorder="1"/>
    <xf numFmtId="3" fontId="6" fillId="6" borderId="6" xfId="0" applyNumberFormat="1" applyFont="1" applyFill="1" applyBorder="1" applyAlignment="1">
      <alignment horizontal="right"/>
    </xf>
    <xf numFmtId="3" fontId="6" fillId="6" borderId="6" xfId="0" applyNumberFormat="1" applyFont="1" applyFill="1" applyBorder="1" applyAlignment="1"/>
    <xf numFmtId="0" fontId="6" fillId="6" borderId="1" xfId="0" applyFont="1" applyFill="1" applyBorder="1" applyAlignment="1">
      <alignment horizontal="left"/>
    </xf>
    <xf numFmtId="165" fontId="6" fillId="6" borderId="1" xfId="0" applyNumberFormat="1" applyFont="1" applyFill="1" applyBorder="1"/>
    <xf numFmtId="166" fontId="6" fillId="6" borderId="1" xfId="12" applyNumberFormat="1" applyFont="1" applyFill="1" applyBorder="1"/>
    <xf numFmtId="0" fontId="6" fillId="6" borderId="1" xfId="0" applyFont="1" applyFill="1" applyBorder="1"/>
    <xf numFmtId="3" fontId="6" fillId="7" borderId="1" xfId="0" applyNumberFormat="1" applyFont="1" applyFill="1" applyBorder="1"/>
    <xf numFmtId="166" fontId="6" fillId="7" borderId="1" xfId="0" applyNumberFormat="1" applyFont="1" applyFill="1" applyBorder="1"/>
    <xf numFmtId="0" fontId="7" fillId="8" borderId="1" xfId="10" applyFont="1" applyFill="1" applyBorder="1" applyAlignment="1">
      <alignment horizontal="center"/>
    </xf>
    <xf numFmtId="3" fontId="6" fillId="8" borderId="1" xfId="10" applyNumberFormat="1" applyFont="1" applyFill="1" applyBorder="1" applyAlignment="1">
      <alignment horizontal="right"/>
    </xf>
    <xf numFmtId="166" fontId="6" fillId="8" borderId="1" xfId="10" applyNumberFormat="1" applyFont="1" applyFill="1" applyBorder="1" applyAlignment="1">
      <alignment horizontal="right"/>
    </xf>
    <xf numFmtId="166" fontId="6" fillId="8" borderId="1" xfId="10" applyNumberFormat="1" applyFont="1" applyFill="1" applyBorder="1" applyAlignment="1"/>
    <xf numFmtId="166" fontId="6" fillId="8" borderId="6" xfId="10" applyNumberFormat="1" applyFont="1" applyFill="1" applyBorder="1" applyAlignment="1"/>
    <xf numFmtId="0" fontId="6" fillId="8" borderId="1" xfId="0" applyFont="1" applyFill="1" applyBorder="1" applyAlignment="1">
      <alignment horizontal="right"/>
    </xf>
    <xf numFmtId="165" fontId="6" fillId="8" borderId="1" xfId="0" applyNumberFormat="1" applyFont="1" applyFill="1" applyBorder="1"/>
    <xf numFmtId="166" fontId="6" fillId="8" borderId="1" xfId="0" applyNumberFormat="1" applyFont="1" applyFill="1" applyBorder="1"/>
    <xf numFmtId="166" fontId="6" fillId="8" borderId="1" xfId="12" applyNumberFormat="1" applyFont="1" applyFill="1" applyBorder="1"/>
    <xf numFmtId="3" fontId="6" fillId="8" borderId="1" xfId="0" applyNumberFormat="1" applyFont="1" applyFill="1" applyBorder="1"/>
    <xf numFmtId="0" fontId="6" fillId="9" borderId="1" xfId="0" applyFont="1" applyFill="1" applyBorder="1"/>
    <xf numFmtId="3" fontId="11" fillId="12" borderId="1" xfId="10" applyNumberFormat="1" applyFont="1" applyFill="1" applyBorder="1" applyAlignment="1">
      <alignment horizontal="right" vertical="center" wrapText="1"/>
    </xf>
    <xf numFmtId="166" fontId="11" fillId="12" borderId="1" xfId="10" applyNumberFormat="1" applyFont="1" applyFill="1" applyBorder="1" applyAlignment="1">
      <alignment horizontal="right" vertical="center" wrapText="1"/>
    </xf>
    <xf numFmtId="0" fontId="6" fillId="12" borderId="1" xfId="0" applyFont="1" applyFill="1" applyBorder="1" applyAlignment="1">
      <alignment horizontal="right"/>
    </xf>
    <xf numFmtId="165" fontId="6" fillId="12" borderId="1" xfId="0" applyNumberFormat="1" applyFont="1" applyFill="1" applyBorder="1"/>
    <xf numFmtId="166" fontId="6" fillId="12" borderId="1" xfId="0" applyNumberFormat="1" applyFont="1" applyFill="1" applyBorder="1"/>
    <xf numFmtId="166" fontId="6" fillId="12" borderId="1" xfId="12" applyNumberFormat="1" applyFont="1" applyFill="1" applyBorder="1"/>
    <xf numFmtId="166" fontId="6" fillId="12" borderId="16" xfId="0" applyNumberFormat="1" applyFont="1" applyFill="1" applyBorder="1"/>
    <xf numFmtId="3" fontId="6" fillId="9" borderId="1" xfId="10" applyNumberFormat="1" applyFont="1" applyFill="1" applyBorder="1"/>
    <xf numFmtId="166" fontId="6" fillId="9" borderId="1" xfId="10" applyNumberFormat="1" applyFont="1" applyFill="1" applyBorder="1"/>
    <xf numFmtId="166" fontId="6" fillId="9" borderId="1" xfId="3" applyNumberFormat="1" applyFont="1" applyFill="1" applyBorder="1" applyAlignment="1"/>
    <xf numFmtId="3" fontId="6" fillId="9" borderId="1" xfId="3" applyNumberFormat="1" applyFont="1" applyFill="1" applyBorder="1" applyAlignment="1"/>
    <xf numFmtId="0" fontId="6" fillId="9" borderId="1" xfId="0" applyFont="1" applyFill="1" applyBorder="1" applyAlignment="1">
      <alignment horizontal="left"/>
    </xf>
    <xf numFmtId="165" fontId="6" fillId="9" borderId="1" xfId="0" applyNumberFormat="1" applyFont="1" applyFill="1" applyBorder="1"/>
    <xf numFmtId="166" fontId="6" fillId="9" borderId="1" xfId="0" applyNumberFormat="1" applyFont="1" applyFill="1" applyBorder="1"/>
    <xf numFmtId="166" fontId="6" fillId="9" borderId="1" xfId="12" applyNumberFormat="1" applyFont="1" applyFill="1" applyBorder="1"/>
    <xf numFmtId="166" fontId="6" fillId="9" borderId="16" xfId="0" applyNumberFormat="1" applyFont="1" applyFill="1" applyBorder="1"/>
    <xf numFmtId="0" fontId="6" fillId="8" borderId="1" xfId="0" applyFont="1" applyFill="1" applyBorder="1" applyAlignment="1">
      <alignment horizontal="left"/>
    </xf>
    <xf numFmtId="166" fontId="6" fillId="8" borderId="16" xfId="0" applyNumberFormat="1" applyFont="1" applyFill="1" applyBorder="1"/>
    <xf numFmtId="0" fontId="6" fillId="8" borderId="1" xfId="0" applyFont="1" applyFill="1" applyBorder="1"/>
    <xf numFmtId="168" fontId="8" fillId="13" borderId="0" xfId="10" applyNumberFormat="1" applyFont="1" applyFill="1" applyBorder="1" applyAlignment="1">
      <alignment horizontal="center"/>
    </xf>
    <xf numFmtId="3" fontId="6" fillId="13" borderId="3" xfId="10" applyNumberFormat="1" applyFont="1" applyFill="1" applyBorder="1" applyAlignment="1">
      <alignment horizontal="center"/>
    </xf>
    <xf numFmtId="3" fontId="6" fillId="13" borderId="0" xfId="10" applyNumberFormat="1" applyFont="1" applyFill="1" applyBorder="1" applyAlignment="1">
      <alignment horizontal="center"/>
    </xf>
    <xf numFmtId="3" fontId="6" fillId="14" borderId="1" xfId="0" applyNumberFormat="1" applyFont="1" applyFill="1" applyBorder="1" applyAlignment="1">
      <alignment horizontal="center" vertical="center" wrapText="1"/>
    </xf>
    <xf numFmtId="3" fontId="6" fillId="14" borderId="1" xfId="10" applyNumberFormat="1" applyFont="1" applyFill="1" applyBorder="1" applyAlignment="1">
      <alignment horizontal="center" vertical="center" wrapText="1"/>
    </xf>
    <xf numFmtId="0" fontId="6" fillId="14" borderId="1" xfId="10" applyFont="1" applyFill="1" applyBorder="1" applyAlignment="1">
      <alignment horizontal="center" vertical="center"/>
    </xf>
    <xf numFmtId="3" fontId="3" fillId="0" borderId="1" xfId="3" applyNumberFormat="1" applyFont="1" applyFill="1" applyBorder="1" applyAlignment="1"/>
    <xf numFmtId="166" fontId="3" fillId="0" borderId="1" xfId="3" applyNumberFormat="1" applyFont="1" applyFill="1" applyBorder="1" applyAlignment="1"/>
    <xf numFmtId="3" fontId="3" fillId="0" borderId="1" xfId="10" applyNumberFormat="1" applyFont="1" applyFill="1" applyBorder="1"/>
    <xf numFmtId="166" fontId="3" fillId="0" borderId="1" xfId="10" applyNumberFormat="1" applyFont="1" applyFill="1" applyBorder="1"/>
    <xf numFmtId="0" fontId="3" fillId="0" borderId="6" xfId="0" applyFont="1" applyFill="1" applyBorder="1"/>
    <xf numFmtId="0" fontId="3" fillId="0" borderId="0" xfId="0" applyFont="1" applyFill="1" applyBorder="1"/>
    <xf numFmtId="3" fontId="3" fillId="0" borderId="2" xfId="10" applyNumberFormat="1" applyFont="1" applyFill="1" applyBorder="1"/>
    <xf numFmtId="166" fontId="3" fillId="0" borderId="2" xfId="10" applyNumberFormat="1" applyFont="1" applyFill="1" applyBorder="1"/>
    <xf numFmtId="0" fontId="6" fillId="15" borderId="1" xfId="10" applyFont="1" applyFill="1" applyBorder="1" applyAlignment="1">
      <alignment horizontal="center" vertical="center"/>
    </xf>
    <xf numFmtId="0" fontId="19" fillId="11" borderId="8" xfId="11" applyFont="1" applyFill="1" applyBorder="1" applyAlignment="1">
      <alignment horizontal="right" vertical="center" wrapText="1"/>
    </xf>
    <xf numFmtId="3" fontId="20" fillId="11" borderId="1" xfId="10" applyNumberFormat="1" applyFont="1" applyFill="1" applyBorder="1" applyAlignment="1">
      <alignment horizontal="right" vertical="center" wrapText="1"/>
    </xf>
    <xf numFmtId="166" fontId="20" fillId="11" borderId="1" xfId="10" applyNumberFormat="1" applyFont="1" applyFill="1" applyBorder="1" applyAlignment="1">
      <alignment horizontal="right" vertical="center" wrapText="1"/>
    </xf>
    <xf numFmtId="0" fontId="8" fillId="10" borderId="6" xfId="10" applyFont="1" applyFill="1" applyBorder="1" applyAlignment="1">
      <alignment horizontal="left" vertical="center" wrapText="1"/>
    </xf>
    <xf numFmtId="3" fontId="6" fillId="10" borderId="1" xfId="3" applyNumberFormat="1" applyFont="1" applyFill="1" applyBorder="1" applyAlignment="1"/>
    <xf numFmtId="166" fontId="6" fillId="10" borderId="1" xfId="3" applyNumberFormat="1" applyFont="1" applyFill="1" applyBorder="1" applyAlignment="1"/>
    <xf numFmtId="0" fontId="8" fillId="10" borderId="6" xfId="10" applyFont="1" applyFill="1" applyBorder="1" applyAlignment="1">
      <alignment horizontal="left" wrapText="1"/>
    </xf>
    <xf numFmtId="3" fontId="6" fillId="10" borderId="1" xfId="10" applyNumberFormat="1" applyFont="1" applyFill="1" applyBorder="1"/>
    <xf numFmtId="166" fontId="6" fillId="10" borderId="1" xfId="10" applyNumberFormat="1" applyFont="1" applyFill="1" applyBorder="1"/>
    <xf numFmtId="3" fontId="3" fillId="0" borderId="1" xfId="10" applyNumberFormat="1" applyFont="1" applyFill="1" applyBorder="1" applyAlignment="1">
      <alignment horizontal="right"/>
    </xf>
    <xf numFmtId="166" fontId="3" fillId="0" borderId="1" xfId="10" applyNumberFormat="1" applyFont="1" applyFill="1" applyBorder="1" applyAlignment="1"/>
    <xf numFmtId="3" fontId="3" fillId="0" borderId="6" xfId="0" applyNumberFormat="1" applyFont="1" applyFill="1" applyBorder="1" applyAlignment="1"/>
    <xf numFmtId="166" fontId="3" fillId="0" borderId="1" xfId="10" applyNumberFormat="1" applyFont="1" applyFill="1" applyBorder="1" applyAlignment="1">
      <alignment horizontal="center"/>
    </xf>
    <xf numFmtId="3" fontId="3" fillId="6" borderId="1" xfId="10" applyNumberFormat="1" applyFont="1" applyFill="1" applyBorder="1" applyAlignment="1">
      <alignment horizontal="right"/>
    </xf>
    <xf numFmtId="3" fontId="6" fillId="6" borderId="16" xfId="10" applyNumberFormat="1" applyFont="1" applyFill="1" applyBorder="1" applyAlignment="1">
      <alignment horizontal="right"/>
    </xf>
    <xf numFmtId="166" fontId="6" fillId="6" borderId="16" xfId="10" applyNumberFormat="1" applyFont="1" applyFill="1" applyBorder="1" applyAlignment="1"/>
    <xf numFmtId="166" fontId="6" fillId="6" borderId="16" xfId="10" applyNumberFormat="1" applyFont="1" applyFill="1" applyBorder="1" applyAlignment="1">
      <alignment horizontal="center"/>
    </xf>
    <xf numFmtId="165" fontId="6" fillId="16" borderId="1" xfId="0" applyNumberFormat="1" applyFont="1" applyFill="1" applyBorder="1" applyAlignment="1">
      <alignment horizontal="center" vertical="center" wrapText="1"/>
    </xf>
    <xf numFmtId="165" fontId="6" fillId="16" borderId="4" xfId="0" applyNumberFormat="1" applyFont="1" applyFill="1" applyBorder="1" applyAlignment="1">
      <alignment horizontal="center" vertical="center" wrapText="1"/>
    </xf>
    <xf numFmtId="0" fontId="6" fillId="16" borderId="1" xfId="0" applyFont="1" applyFill="1" applyBorder="1" applyAlignment="1">
      <alignment horizontal="center" vertical="center" wrapText="1"/>
    </xf>
    <xf numFmtId="165" fontId="6" fillId="16" borderId="15" xfId="0" applyNumberFormat="1" applyFont="1" applyFill="1" applyBorder="1" applyAlignment="1">
      <alignment horizontal="center" vertical="center" wrapText="1"/>
    </xf>
    <xf numFmtId="165" fontId="6" fillId="16" borderId="1" xfId="0" applyNumberFormat="1" applyFont="1" applyFill="1" applyBorder="1" applyAlignment="1">
      <alignment horizontal="center" wrapText="1"/>
    </xf>
    <xf numFmtId="0" fontId="6" fillId="16" borderId="1" xfId="0" applyFont="1" applyFill="1" applyBorder="1" applyAlignment="1">
      <alignment horizontal="center" wrapText="1"/>
    </xf>
    <xf numFmtId="165" fontId="6" fillId="16" borderId="16" xfId="0" applyNumberFormat="1" applyFont="1" applyFill="1" applyBorder="1" applyAlignment="1">
      <alignment horizontal="center" wrapText="1"/>
    </xf>
    <xf numFmtId="165" fontId="6" fillId="16" borderId="1" xfId="0" applyNumberFormat="1" applyFont="1" applyFill="1" applyBorder="1" applyAlignment="1">
      <alignment horizontal="center"/>
    </xf>
    <xf numFmtId="3" fontId="6" fillId="16" borderId="16" xfId="0" applyNumberFormat="1" applyFont="1" applyFill="1" applyBorder="1" applyAlignment="1">
      <alignment horizontal="right" wrapText="1"/>
    </xf>
    <xf numFmtId="165" fontId="6" fillId="16" borderId="1" xfId="0" applyNumberFormat="1" applyFont="1" applyFill="1" applyBorder="1" applyAlignment="1">
      <alignment wrapText="1"/>
    </xf>
    <xf numFmtId="0" fontId="0" fillId="0" borderId="0" xfId="0" applyBorder="1"/>
    <xf numFmtId="166" fontId="3" fillId="0" borderId="1" xfId="12" applyNumberFormat="1" applyFont="1" applyFill="1" applyBorder="1"/>
    <xf numFmtId="3" fontId="6" fillId="19" borderId="1" xfId="0" applyNumberFormat="1" applyFont="1" applyFill="1" applyBorder="1"/>
    <xf numFmtId="166" fontId="6" fillId="19" borderId="1" xfId="0" applyNumberFormat="1" applyFont="1" applyFill="1" applyBorder="1"/>
    <xf numFmtId="3" fontId="6" fillId="17" borderId="1" xfId="0" applyNumberFormat="1" applyFont="1" applyFill="1" applyBorder="1" applyAlignment="1">
      <alignment horizontal="center" wrapText="1"/>
    </xf>
    <xf numFmtId="3" fontId="6" fillId="17" borderId="1" xfId="0" applyNumberFormat="1" applyFont="1" applyFill="1" applyBorder="1" applyAlignment="1">
      <alignment horizontal="center"/>
    </xf>
    <xf numFmtId="3" fontId="6" fillId="20" borderId="1" xfId="0" applyNumberFormat="1" applyFont="1" applyFill="1" applyBorder="1"/>
    <xf numFmtId="166" fontId="6" fillId="20" borderId="1" xfId="0" applyNumberFormat="1" applyFont="1" applyFill="1" applyBorder="1"/>
    <xf numFmtId="0" fontId="3" fillId="0" borderId="0" xfId="18"/>
    <xf numFmtId="0" fontId="26" fillId="25" borderId="7" xfId="1" applyFont="1" applyFill="1" applyBorder="1" applyAlignment="1">
      <alignment horizontal="center" vertical="center" wrapText="1"/>
    </xf>
    <xf numFmtId="0" fontId="26" fillId="25" borderId="1" xfId="1" applyFont="1" applyFill="1" applyBorder="1" applyAlignment="1">
      <alignment horizontal="center" vertical="center" wrapText="1"/>
    </xf>
    <xf numFmtId="0" fontId="33" fillId="26" borderId="24" xfId="9" applyFont="1" applyFill="1" applyBorder="1" applyAlignment="1">
      <alignment horizontal="center"/>
    </xf>
    <xf numFmtId="9" fontId="33" fillId="26" borderId="24" xfId="19" applyNumberFormat="1" applyFont="1" applyFill="1" applyBorder="1" applyAlignment="1">
      <alignment horizontal="center" vertical="center" wrapText="1"/>
    </xf>
    <xf numFmtId="166" fontId="33" fillId="26" borderId="24" xfId="19" applyNumberFormat="1" applyFont="1" applyFill="1" applyBorder="1" applyAlignment="1">
      <alignment horizontal="center" vertical="center" wrapText="1"/>
    </xf>
    <xf numFmtId="9" fontId="33" fillId="26" borderId="25" xfId="19" applyNumberFormat="1" applyFont="1" applyFill="1" applyBorder="1" applyAlignment="1">
      <alignment horizontal="center" vertical="center" wrapText="1"/>
    </xf>
    <xf numFmtId="9" fontId="3" fillId="0" borderId="0" xfId="18" applyNumberFormat="1"/>
    <xf numFmtId="9" fontId="2" fillId="5" borderId="24" xfId="21" applyNumberFormat="1" applyFill="1" applyBorder="1" applyAlignment="1">
      <alignment horizontal="center" vertical="center" wrapText="1"/>
    </xf>
    <xf numFmtId="166" fontId="2" fillId="5" borderId="24" xfId="21" applyNumberFormat="1" applyFill="1" applyBorder="1" applyAlignment="1">
      <alignment horizontal="center" vertical="center" wrapText="1"/>
    </xf>
    <xf numFmtId="9" fontId="2" fillId="23" borderId="24" xfId="21" applyNumberFormat="1" applyBorder="1" applyAlignment="1">
      <alignment horizontal="center" vertical="center" wrapText="1"/>
    </xf>
    <xf numFmtId="166" fontId="2" fillId="23" borderId="24" xfId="21" applyNumberFormat="1" applyBorder="1" applyAlignment="1">
      <alignment horizontal="center" vertical="center" wrapText="1"/>
    </xf>
    <xf numFmtId="9" fontId="2" fillId="23" borderId="24" xfId="21" applyNumberFormat="1" applyBorder="1" applyAlignment="1">
      <alignment horizontal="center" wrapText="1"/>
    </xf>
    <xf numFmtId="0" fontId="34" fillId="23" borderId="24" xfId="21" applyFont="1" applyBorder="1" applyAlignment="1">
      <alignment horizontal="left" wrapText="1"/>
    </xf>
    <xf numFmtId="9" fontId="3" fillId="5" borderId="24" xfId="19" applyNumberFormat="1" applyFont="1" applyFill="1" applyBorder="1" applyAlignment="1">
      <alignment horizontal="center" vertical="center" wrapText="1"/>
    </xf>
    <xf numFmtId="0" fontId="3" fillId="0" borderId="24" xfId="9" applyFont="1" applyFill="1" applyBorder="1" applyAlignment="1">
      <alignment horizontal="left" wrapText="1"/>
    </xf>
    <xf numFmtId="0" fontId="3" fillId="0" borderId="24" xfId="9" applyFont="1" applyFill="1" applyBorder="1" applyAlignment="1">
      <alignment wrapText="1"/>
    </xf>
    <xf numFmtId="0" fontId="2" fillId="23" borderId="24" xfId="21" applyBorder="1" applyAlignment="1">
      <alignment horizontal="left" wrapText="1"/>
    </xf>
    <xf numFmtId="0" fontId="2" fillId="5" borderId="24" xfId="21" applyFont="1" applyFill="1" applyBorder="1" applyAlignment="1">
      <alignment horizontal="left" wrapText="1"/>
    </xf>
    <xf numFmtId="0" fontId="3" fillId="5" borderId="0" xfId="18" applyFill="1"/>
    <xf numFmtId="166" fontId="3" fillId="0" borderId="24" xfId="9" applyNumberFormat="1" applyFont="1" applyFill="1" applyBorder="1" applyAlignment="1">
      <alignment horizontal="left" wrapText="1"/>
    </xf>
    <xf numFmtId="0" fontId="3" fillId="5" borderId="24" xfId="9" applyFont="1" applyFill="1" applyBorder="1" applyAlignment="1">
      <alignment horizontal="left" wrapText="1"/>
    </xf>
    <xf numFmtId="9" fontId="21" fillId="23" borderId="24" xfId="21" applyNumberFormat="1" applyFont="1" applyBorder="1" applyAlignment="1">
      <alignment horizontal="center" vertical="center" wrapText="1"/>
    </xf>
    <xf numFmtId="0" fontId="35" fillId="23" borderId="24" xfId="21" applyFont="1" applyBorder="1" applyAlignment="1">
      <alignment horizontal="left" wrapText="1"/>
    </xf>
    <xf numFmtId="0" fontId="6" fillId="27" borderId="13" xfId="9" applyFont="1" applyFill="1" applyBorder="1" applyAlignment="1">
      <alignment wrapText="1"/>
    </xf>
    <xf numFmtId="0" fontId="6" fillId="27" borderId="3" xfId="9" applyFont="1" applyFill="1" applyBorder="1" applyAlignment="1">
      <alignment wrapText="1"/>
    </xf>
    <xf numFmtId="9" fontId="8" fillId="27" borderId="16" xfId="9" applyNumberFormat="1" applyFont="1" applyFill="1" applyBorder="1" applyAlignment="1">
      <alignment wrapText="1"/>
    </xf>
    <xf numFmtId="166" fontId="2" fillId="23" borderId="24" xfId="21" applyNumberFormat="1" applyBorder="1" applyAlignment="1">
      <alignment horizontal="left" vertical="center" wrapText="1"/>
    </xf>
    <xf numFmtId="9" fontId="34" fillId="23" borderId="24" xfId="21" applyNumberFormat="1" applyFont="1" applyBorder="1" applyAlignment="1">
      <alignment horizontal="center" vertical="center" wrapText="1"/>
    </xf>
    <xf numFmtId="0" fontId="3" fillId="0" borderId="0" xfId="9" applyFont="1" applyAlignment="1">
      <alignment wrapText="1"/>
    </xf>
    <xf numFmtId="9" fontId="3" fillId="0" borderId="0" xfId="19" applyFont="1" applyAlignment="1">
      <alignment wrapText="1"/>
    </xf>
    <xf numFmtId="0" fontId="36" fillId="0" borderId="0" xfId="9" applyFont="1"/>
    <xf numFmtId="0" fontId="3" fillId="0" borderId="0" xfId="9" applyFont="1"/>
    <xf numFmtId="0" fontId="36" fillId="0" borderId="0" xfId="9" applyFont="1" applyAlignment="1">
      <alignment vertical="center"/>
    </xf>
    <xf numFmtId="0" fontId="26" fillId="25" borderId="36" xfId="1" applyFont="1" applyFill="1" applyBorder="1" applyAlignment="1">
      <alignment horizontal="center" vertical="center" wrapText="1"/>
    </xf>
    <xf numFmtId="0" fontId="26" fillId="25" borderId="37" xfId="1" applyFont="1" applyFill="1" applyBorder="1" applyAlignment="1">
      <alignment horizontal="center" vertical="center"/>
    </xf>
    <xf numFmtId="0" fontId="26" fillId="25" borderId="41" xfId="1" applyFont="1" applyFill="1" applyBorder="1" applyAlignment="1">
      <alignment horizontal="center" vertical="center" wrapText="1"/>
    </xf>
    <xf numFmtId="0" fontId="16" fillId="4" borderId="37" xfId="1" applyBorder="1" applyAlignment="1">
      <alignment horizontal="center" vertical="center" wrapText="1"/>
    </xf>
    <xf numFmtId="0" fontId="16" fillId="4" borderId="41" xfId="1" applyBorder="1" applyAlignment="1">
      <alignment horizontal="center" vertical="center" wrapText="1"/>
    </xf>
    <xf numFmtId="9" fontId="0" fillId="0" borderId="0" xfId="451" applyFont="1"/>
    <xf numFmtId="9" fontId="58" fillId="49" borderId="41" xfId="0" applyNumberFormat="1" applyFont="1" applyFill="1" applyBorder="1" applyAlignment="1" applyProtection="1">
      <alignment horizontal="center" vertical="center" wrapText="1" readingOrder="1"/>
      <protection locked="0"/>
    </xf>
    <xf numFmtId="9" fontId="58" fillId="49" borderId="0" xfId="0" applyNumberFormat="1" applyFont="1" applyFill="1" applyBorder="1" applyAlignment="1" applyProtection="1">
      <alignment horizontal="center" vertical="center" wrapText="1" readingOrder="1"/>
      <protection locked="0"/>
    </xf>
    <xf numFmtId="0" fontId="58" fillId="50" borderId="0" xfId="0" applyFont="1" applyFill="1" applyBorder="1" applyAlignment="1" applyProtection="1">
      <alignment horizontal="center" vertical="center" wrapText="1" readingOrder="1"/>
      <protection locked="0"/>
    </xf>
    <xf numFmtId="0" fontId="0" fillId="0" borderId="0" xfId="0" applyAlignment="1"/>
    <xf numFmtId="0" fontId="62" fillId="5" borderId="0" xfId="0" applyFont="1" applyFill="1" applyBorder="1" applyAlignment="1">
      <alignment horizontal="center" vertical="center"/>
    </xf>
    <xf numFmtId="0" fontId="62" fillId="5" borderId="7" xfId="0" applyFont="1" applyFill="1" applyBorder="1" applyAlignment="1">
      <alignment horizontal="center" vertical="center"/>
    </xf>
    <xf numFmtId="0" fontId="4" fillId="52" borderId="1" xfId="0" applyFont="1" applyFill="1" applyBorder="1" applyAlignment="1">
      <alignment horizontal="center" vertical="center"/>
    </xf>
    <xf numFmtId="0" fontId="4" fillId="52" borderId="1" xfId="0" applyFont="1" applyFill="1" applyBorder="1" applyAlignment="1">
      <alignment horizontal="center" vertical="center" wrapText="1"/>
    </xf>
    <xf numFmtId="0" fontId="4" fillId="53" borderId="1" xfId="0" applyFont="1" applyFill="1" applyBorder="1" applyAlignment="1">
      <alignment horizontal="center" vertical="center" wrapText="1"/>
    </xf>
    <xf numFmtId="0" fontId="4" fillId="5" borderId="0" xfId="0" applyFont="1" applyFill="1" applyBorder="1" applyAlignment="1">
      <alignment horizontal="center" vertical="center"/>
    </xf>
    <xf numFmtId="0" fontId="4" fillId="5" borderId="7" xfId="0" applyFont="1" applyFill="1" applyBorder="1" applyAlignment="1">
      <alignment horizontal="center" vertical="center"/>
    </xf>
    <xf numFmtId="187" fontId="63" fillId="50" borderId="1" xfId="0" applyNumberFormat="1" applyFont="1" applyFill="1" applyBorder="1" applyAlignment="1" applyProtection="1">
      <alignment horizontal="center" vertical="center" wrapText="1" readingOrder="1"/>
      <protection locked="0"/>
    </xf>
    <xf numFmtId="166" fontId="63" fillId="50" borderId="1" xfId="451" applyNumberFormat="1" applyFont="1" applyFill="1" applyBorder="1" applyAlignment="1" applyProtection="1">
      <alignment horizontal="center" vertical="center" wrapText="1" readingOrder="1"/>
      <protection locked="0"/>
    </xf>
    <xf numFmtId="188" fontId="63" fillId="50" borderId="1" xfId="0" applyNumberFormat="1" applyFont="1" applyFill="1" applyBorder="1" applyAlignment="1" applyProtection="1">
      <alignment horizontal="center" vertical="center" wrapText="1" readingOrder="1"/>
      <protection locked="0"/>
    </xf>
    <xf numFmtId="10" fontId="63" fillId="50" borderId="1" xfId="451" applyNumberFormat="1" applyFont="1" applyFill="1" applyBorder="1" applyAlignment="1" applyProtection="1">
      <alignment horizontal="center" vertical="center" wrapText="1" readingOrder="1"/>
      <protection locked="0"/>
    </xf>
    <xf numFmtId="187" fontId="63" fillId="50" borderId="0" xfId="0" applyNumberFormat="1" applyFont="1" applyFill="1" applyBorder="1" applyAlignment="1" applyProtection="1">
      <alignment horizontal="center" vertical="center" wrapText="1" readingOrder="1"/>
      <protection locked="0"/>
    </xf>
    <xf numFmtId="187" fontId="63" fillId="50" borderId="7" xfId="0" applyNumberFormat="1" applyFont="1" applyFill="1" applyBorder="1" applyAlignment="1" applyProtection="1">
      <alignment horizontal="center" vertical="center" wrapText="1" readingOrder="1"/>
      <protection locked="0"/>
    </xf>
    <xf numFmtId="187" fontId="63" fillId="0" borderId="0" xfId="0" applyNumberFormat="1" applyFont="1" applyFill="1" applyBorder="1" applyAlignment="1" applyProtection="1">
      <alignment horizontal="center" vertical="center" wrapText="1" readingOrder="1"/>
      <protection locked="0"/>
    </xf>
    <xf numFmtId="166" fontId="63" fillId="0" borderId="0" xfId="451" applyNumberFormat="1" applyFont="1" applyFill="1" applyBorder="1" applyAlignment="1" applyProtection="1">
      <alignment horizontal="center" vertical="center" wrapText="1" readingOrder="1"/>
      <protection locked="0"/>
    </xf>
    <xf numFmtId="0" fontId="0" fillId="0" borderId="8" xfId="0" applyBorder="1"/>
    <xf numFmtId="0" fontId="0" fillId="0" borderId="7" xfId="0" applyBorder="1"/>
    <xf numFmtId="0" fontId="59" fillId="0" borderId="0" xfId="0" applyFont="1" applyBorder="1" applyAlignment="1"/>
    <xf numFmtId="0" fontId="0" fillId="0" borderId="0" xfId="0" applyBorder="1" applyAlignment="1"/>
    <xf numFmtId="0" fontId="0" fillId="0" borderId="8" xfId="0" applyFill="1" applyBorder="1"/>
    <xf numFmtId="0" fontId="0" fillId="0" borderId="0" xfId="0" applyFill="1" applyBorder="1"/>
    <xf numFmtId="0" fontId="0" fillId="0" borderId="7" xfId="0" applyFill="1" applyBorder="1"/>
    <xf numFmtId="189" fontId="63" fillId="0" borderId="0" xfId="0" applyNumberFormat="1" applyFont="1" applyFill="1" applyBorder="1" applyAlignment="1" applyProtection="1">
      <alignment horizontal="center" vertical="center" wrapText="1" readingOrder="1"/>
      <protection locked="0"/>
    </xf>
    <xf numFmtId="1" fontId="63" fillId="0" borderId="0" xfId="451" applyNumberFormat="1" applyFont="1" applyFill="1" applyBorder="1" applyAlignment="1" applyProtection="1">
      <alignment horizontal="center" vertical="center" wrapText="1" readingOrder="1"/>
      <protection locked="0"/>
    </xf>
    <xf numFmtId="9" fontId="63" fillId="0" borderId="0" xfId="451" applyFont="1" applyFill="1" applyBorder="1" applyAlignment="1" applyProtection="1">
      <alignment horizontal="center" vertical="center" wrapText="1" readingOrder="1"/>
      <protection locked="0"/>
    </xf>
    <xf numFmtId="0" fontId="65" fillId="50" borderId="0" xfId="0" applyFont="1" applyFill="1" applyBorder="1" applyAlignment="1" applyProtection="1">
      <alignment horizontal="left" vertical="center" wrapText="1" readingOrder="1"/>
      <protection locked="0"/>
    </xf>
    <xf numFmtId="0" fontId="61" fillId="50" borderId="44" xfId="0" applyFont="1" applyFill="1" applyBorder="1" applyAlignment="1" applyProtection="1">
      <alignment horizontal="left" vertical="center" wrapText="1" readingOrder="1"/>
      <protection locked="0"/>
    </xf>
    <xf numFmtId="0" fontId="61" fillId="50" borderId="44" xfId="0" applyFont="1" applyFill="1" applyBorder="1" applyAlignment="1" applyProtection="1">
      <alignment vertical="center" wrapText="1" readingOrder="1"/>
      <protection locked="0"/>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189" fontId="63" fillId="50" borderId="1" xfId="0" applyNumberFormat="1" applyFont="1" applyFill="1" applyBorder="1" applyAlignment="1" applyProtection="1">
      <alignment horizontal="center" vertical="center" wrapText="1" readingOrder="1"/>
      <protection locked="0"/>
    </xf>
    <xf numFmtId="190" fontId="63" fillId="50" borderId="1" xfId="0" applyNumberFormat="1" applyFont="1" applyFill="1" applyBorder="1" applyAlignment="1" applyProtection="1">
      <alignment horizontal="center" vertical="center" wrapText="1" readingOrder="1"/>
      <protection locked="0"/>
    </xf>
    <xf numFmtId="39" fontId="66" fillId="50" borderId="1" xfId="0" applyNumberFormat="1" applyFont="1" applyFill="1" applyBorder="1" applyAlignment="1" applyProtection="1">
      <alignment horizontal="center" vertical="center" wrapText="1" readingOrder="1"/>
      <protection locked="0"/>
    </xf>
    <xf numFmtId="39" fontId="0" fillId="0" borderId="0" xfId="0" applyNumberFormat="1" applyBorder="1"/>
    <xf numFmtId="0" fontId="4" fillId="54" borderId="0" xfId="0" applyFont="1" applyFill="1" applyBorder="1" applyAlignment="1">
      <alignment vertical="center" wrapText="1"/>
    </xf>
    <xf numFmtId="9" fontId="0" fillId="0" borderId="0" xfId="451" applyFont="1" applyFill="1" applyBorder="1"/>
    <xf numFmtId="0" fontId="0" fillId="0" borderId="3" xfId="0" applyBorder="1"/>
    <xf numFmtId="0" fontId="0" fillId="0" borderId="3" xfId="0" applyFill="1" applyBorder="1"/>
    <xf numFmtId="0" fontId="0" fillId="0" borderId="13" xfId="0" applyFill="1" applyBorder="1"/>
    <xf numFmtId="0" fontId="0" fillId="0" borderId="14" xfId="0" applyFill="1" applyBorder="1"/>
    <xf numFmtId="0" fontId="9" fillId="0" borderId="0" xfId="0" applyFont="1"/>
    <xf numFmtId="191" fontId="0" fillId="0" borderId="0" xfId="228" applyNumberFormat="1" applyFont="1"/>
    <xf numFmtId="10" fontId="0" fillId="0" borderId="0" xfId="0" applyNumberFormat="1"/>
    <xf numFmtId="0" fontId="26" fillId="4" borderId="19" xfId="1" applyFont="1" applyBorder="1" applyAlignment="1">
      <alignment horizontal="center" vertical="center" wrapText="1"/>
    </xf>
    <xf numFmtId="0" fontId="17" fillId="0" borderId="48" xfId="0" applyFont="1" applyBorder="1" applyAlignment="1">
      <alignment vertical="center" wrapText="1"/>
    </xf>
    <xf numFmtId="0" fontId="17" fillId="0" borderId="49" xfId="0" applyFont="1" applyBorder="1" applyAlignment="1">
      <alignment horizontal="center" vertical="center" wrapText="1"/>
    </xf>
    <xf numFmtId="0" fontId="17" fillId="0" borderId="49" xfId="0" applyFont="1" applyBorder="1" applyAlignment="1">
      <alignment horizontal="center" vertical="center"/>
    </xf>
    <xf numFmtId="9" fontId="69" fillId="4" borderId="0" xfId="1" applyNumberFormat="1" applyFont="1" applyAlignment="1">
      <alignment horizontal="center"/>
    </xf>
    <xf numFmtId="0" fontId="17" fillId="5" borderId="48" xfId="0" applyFont="1" applyFill="1" applyBorder="1" applyAlignment="1">
      <alignment vertical="center" wrapText="1"/>
    </xf>
    <xf numFmtId="0" fontId="17" fillId="5" borderId="49" xfId="0" applyFont="1" applyFill="1" applyBorder="1" applyAlignment="1">
      <alignment horizontal="center" vertical="center" wrapText="1"/>
    </xf>
    <xf numFmtId="9" fontId="17" fillId="5" borderId="49" xfId="12" applyFont="1" applyFill="1" applyBorder="1" applyAlignment="1">
      <alignment horizontal="center" vertical="center" wrapText="1"/>
    </xf>
    <xf numFmtId="0" fontId="26" fillId="25" borderId="40" xfId="1" applyFont="1" applyFill="1" applyBorder="1" applyAlignment="1">
      <alignment horizontal="center" vertical="center" wrapText="1"/>
    </xf>
    <xf numFmtId="0" fontId="26" fillId="25" borderId="7" xfId="1" applyFont="1" applyFill="1" applyBorder="1" applyAlignment="1">
      <alignment horizontal="center" vertical="center" wrapText="1"/>
    </xf>
    <xf numFmtId="0" fontId="26" fillId="25" borderId="1" xfId="1" applyFont="1" applyFill="1" applyBorder="1" applyAlignment="1">
      <alignment horizontal="center" vertical="center" wrapText="1"/>
    </xf>
    <xf numFmtId="0" fontId="8" fillId="0" borderId="0" xfId="10" applyFont="1" applyFill="1" applyBorder="1" applyAlignment="1">
      <alignment horizontal="center"/>
    </xf>
    <xf numFmtId="3" fontId="6" fillId="16" borderId="5" xfId="0" applyNumberFormat="1" applyFont="1" applyFill="1" applyBorder="1" applyAlignment="1">
      <alignment horizontal="center" vertical="center" wrapText="1"/>
    </xf>
    <xf numFmtId="165" fontId="6" fillId="16" borderId="6" xfId="0" applyNumberFormat="1" applyFont="1" applyFill="1" applyBorder="1" applyAlignment="1">
      <alignment horizontal="center" vertical="center" wrapText="1"/>
    </xf>
    <xf numFmtId="165" fontId="6" fillId="16" borderId="9" xfId="0" applyNumberFormat="1" applyFont="1" applyFill="1" applyBorder="1" applyAlignment="1">
      <alignment horizontal="center" vertical="center" wrapText="1"/>
    </xf>
    <xf numFmtId="0" fontId="6" fillId="17" borderId="6" xfId="0" applyFont="1" applyFill="1" applyBorder="1" applyAlignment="1">
      <alignment horizontal="center" vertical="center" wrapText="1"/>
    </xf>
    <xf numFmtId="0" fontId="6" fillId="17" borderId="9" xfId="0" applyFont="1" applyFill="1" applyBorder="1" applyAlignment="1">
      <alignment horizontal="center" vertical="center" wrapText="1"/>
    </xf>
    <xf numFmtId="0" fontId="6" fillId="0" borderId="0" xfId="0" applyFont="1" applyFill="1" applyBorder="1" applyAlignment="1">
      <alignment horizontal="center"/>
    </xf>
    <xf numFmtId="0" fontId="3" fillId="0" borderId="0" xfId="10" applyFont="1" applyFill="1"/>
    <xf numFmtId="3" fontId="3" fillId="0" borderId="0" xfId="10" applyNumberFormat="1" applyFont="1" applyFill="1"/>
    <xf numFmtId="3" fontId="3" fillId="0" borderId="6" xfId="0" applyNumberFormat="1" applyFont="1" applyBorder="1" applyAlignment="1"/>
    <xf numFmtId="3" fontId="3" fillId="0" borderId="1" xfId="10" applyNumberFormat="1" applyFont="1" applyFill="1" applyBorder="1" applyAlignment="1"/>
    <xf numFmtId="166" fontId="3" fillId="0" borderId="1" xfId="10" applyNumberFormat="1" applyFont="1" applyFill="1" applyBorder="1" applyAlignment="1">
      <alignment horizontal="right"/>
    </xf>
    <xf numFmtId="0" fontId="3" fillId="0" borderId="0" xfId="0" applyFont="1" applyFill="1"/>
    <xf numFmtId="0" fontId="3" fillId="0" borderId="1" xfId="0" applyFont="1" applyFill="1" applyBorder="1" applyAlignment="1">
      <alignment horizontal="left"/>
    </xf>
    <xf numFmtId="165" fontId="3" fillId="0" borderId="1" xfId="0" applyNumberFormat="1" applyFont="1" applyFill="1" applyBorder="1"/>
    <xf numFmtId="166" fontId="3" fillId="0" borderId="1" xfId="0" applyNumberFormat="1" applyFont="1" applyFill="1" applyBorder="1"/>
    <xf numFmtId="3" fontId="3" fillId="0" borderId="1" xfId="0" applyNumberFormat="1" applyFont="1" applyBorder="1"/>
    <xf numFmtId="0" fontId="12" fillId="7" borderId="10" xfId="265" applyFont="1" applyFill="1" applyBorder="1"/>
    <xf numFmtId="0" fontId="3" fillId="0" borderId="10" xfId="265" applyFont="1" applyBorder="1"/>
    <xf numFmtId="170" fontId="0" fillId="0" borderId="1" xfId="695" applyNumberFormat="1" applyFont="1" applyBorder="1"/>
    <xf numFmtId="0" fontId="3" fillId="0" borderId="11" xfId="265" applyFont="1" applyBorder="1"/>
    <xf numFmtId="0" fontId="3" fillId="0" borderId="12" xfId="265" applyFont="1" applyBorder="1"/>
    <xf numFmtId="0" fontId="3" fillId="0" borderId="0" xfId="0" applyFont="1"/>
    <xf numFmtId="166" fontId="3" fillId="0" borderId="0" xfId="0" applyNumberFormat="1" applyFont="1"/>
    <xf numFmtId="166" fontId="3" fillId="0" borderId="0" xfId="0" applyNumberFormat="1" applyFont="1" applyFill="1"/>
    <xf numFmtId="3" fontId="3" fillId="0" borderId="0" xfId="0" applyNumberFormat="1" applyFont="1"/>
    <xf numFmtId="166" fontId="3" fillId="0" borderId="1" xfId="0" applyNumberFormat="1" applyFont="1" applyBorder="1"/>
    <xf numFmtId="3" fontId="3" fillId="0" borderId="1" xfId="10" applyNumberFormat="1" applyFont="1" applyBorder="1"/>
    <xf numFmtId="166" fontId="3" fillId="0" borderId="1" xfId="10" applyNumberFormat="1" applyFont="1" applyBorder="1"/>
    <xf numFmtId="3" fontId="3" fillId="0" borderId="6" xfId="12" applyNumberFormat="1" applyFont="1" applyBorder="1"/>
    <xf numFmtId="166" fontId="3" fillId="9" borderId="1" xfId="0" applyNumberFormat="1" applyFont="1" applyFill="1" applyBorder="1"/>
    <xf numFmtId="166" fontId="3" fillId="8" borderId="1" xfId="0" applyNumberFormat="1" applyFont="1" applyFill="1" applyBorder="1"/>
    <xf numFmtId="0" fontId="3" fillId="0" borderId="0" xfId="0" applyFont="1" applyBorder="1"/>
    <xf numFmtId="165" fontId="3" fillId="0" borderId="0" xfId="0" applyNumberFormat="1" applyFont="1" applyBorder="1"/>
    <xf numFmtId="165" fontId="3" fillId="0" borderId="0" xfId="0" applyNumberFormat="1" applyFont="1" applyFill="1" applyBorder="1"/>
    <xf numFmtId="3" fontId="3" fillId="0" borderId="0" xfId="0" applyNumberFormat="1" applyFont="1" applyFill="1"/>
    <xf numFmtId="165" fontId="3" fillId="0" borderId="0" xfId="0" applyNumberFormat="1" applyFont="1" applyFill="1"/>
    <xf numFmtId="165" fontId="3" fillId="0" borderId="0" xfId="0" applyNumberFormat="1" applyFont="1"/>
    <xf numFmtId="168" fontId="8" fillId="55" borderId="0" xfId="10" applyNumberFormat="1" applyFont="1" applyFill="1" applyBorder="1" applyAlignment="1">
      <alignment horizontal="center"/>
    </xf>
    <xf numFmtId="3" fontId="6" fillId="55" borderId="3" xfId="10" applyNumberFormat="1" applyFont="1" applyFill="1" applyBorder="1" applyAlignment="1">
      <alignment horizontal="center"/>
    </xf>
    <xf numFmtId="166" fontId="6" fillId="55" borderId="3" xfId="10" applyNumberFormat="1" applyFont="1" applyFill="1" applyBorder="1" applyAlignment="1">
      <alignment horizontal="center"/>
    </xf>
    <xf numFmtId="3" fontId="6" fillId="16" borderId="1" xfId="0" applyNumberFormat="1" applyFont="1" applyFill="1" applyBorder="1" applyAlignment="1">
      <alignment horizontal="center" vertical="center" wrapText="1"/>
    </xf>
    <xf numFmtId="3" fontId="6" fillId="16" borderId="1" xfId="10" applyNumberFormat="1" applyFont="1" applyFill="1" applyBorder="1" applyAlignment="1">
      <alignment horizontal="center" vertical="center" wrapText="1"/>
    </xf>
    <xf numFmtId="3" fontId="6" fillId="16" borderId="5" xfId="10" applyNumberFormat="1" applyFont="1" applyFill="1" applyBorder="1" applyAlignment="1">
      <alignment horizontal="center" vertical="center" wrapText="1"/>
    </xf>
    <xf numFmtId="3" fontId="6" fillId="16" borderId="1" xfId="10" applyNumberFormat="1" applyFont="1" applyFill="1" applyBorder="1" applyAlignment="1">
      <alignment vertical="center" wrapText="1"/>
    </xf>
    <xf numFmtId="3" fontId="6" fillId="16" borderId="9" xfId="10" applyNumberFormat="1" applyFont="1" applyFill="1" applyBorder="1" applyAlignment="1">
      <alignment horizontal="center" vertical="center" wrapText="1"/>
    </xf>
    <xf numFmtId="3" fontId="6" fillId="17" borderId="5" xfId="10" applyNumberFormat="1" applyFont="1" applyFill="1" applyBorder="1" applyAlignment="1">
      <alignment horizontal="center" vertical="center" wrapText="1"/>
    </xf>
    <xf numFmtId="0" fontId="70" fillId="12" borderId="8" xfId="11" applyFont="1" applyFill="1" applyBorder="1" applyAlignment="1">
      <alignment horizontal="right" vertical="center" wrapText="1"/>
    </xf>
    <xf numFmtId="3" fontId="6" fillId="20" borderId="1" xfId="10" applyNumberFormat="1" applyFont="1" applyFill="1" applyBorder="1" applyAlignment="1">
      <alignment horizontal="right" vertical="center" wrapText="1"/>
    </xf>
    <xf numFmtId="166" fontId="6" fillId="20" borderId="1" xfId="10" applyNumberFormat="1" applyFont="1" applyFill="1" applyBorder="1" applyAlignment="1">
      <alignment horizontal="right" vertical="center" wrapText="1"/>
    </xf>
    <xf numFmtId="0" fontId="8" fillId="9" borderId="6" xfId="10" applyFont="1" applyFill="1" applyBorder="1" applyAlignment="1">
      <alignment horizontal="left" vertical="center" wrapText="1"/>
    </xf>
    <xf numFmtId="3" fontId="6" fillId="19" borderId="1" xfId="3" applyNumberFormat="1" applyFont="1" applyFill="1" applyBorder="1" applyAlignment="1"/>
    <xf numFmtId="166" fontId="6" fillId="19" borderId="1" xfId="3" applyNumberFormat="1" applyFont="1" applyFill="1" applyBorder="1" applyAlignment="1"/>
    <xf numFmtId="166" fontId="3" fillId="0" borderId="6" xfId="10" applyNumberFormat="1" applyFont="1" applyBorder="1"/>
    <xf numFmtId="170" fontId="9" fillId="0" borderId="0" xfId="695" applyNumberFormat="1" applyFont="1"/>
    <xf numFmtId="0" fontId="8" fillId="9" borderId="6" xfId="10" applyFont="1" applyFill="1" applyBorder="1" applyAlignment="1">
      <alignment horizontal="left" wrapText="1"/>
    </xf>
    <xf numFmtId="3" fontId="6" fillId="19" borderId="1" xfId="10" applyNumberFormat="1" applyFont="1" applyFill="1" applyBorder="1"/>
    <xf numFmtId="166" fontId="6" fillId="19" borderId="1" xfId="10" applyNumberFormat="1" applyFont="1" applyFill="1" applyBorder="1"/>
    <xf numFmtId="3" fontId="3" fillId="0" borderId="2" xfId="10" applyNumberFormat="1" applyFont="1" applyBorder="1"/>
    <xf numFmtId="166" fontId="3" fillId="0" borderId="2" xfId="10" applyNumberFormat="1" applyFont="1" applyBorder="1"/>
    <xf numFmtId="166" fontId="3" fillId="0" borderId="7" xfId="10" applyNumberFormat="1" applyFont="1" applyBorder="1"/>
    <xf numFmtId="0" fontId="10" fillId="0" borderId="0" xfId="10" applyFont="1"/>
    <xf numFmtId="3" fontId="3" fillId="0" borderId="0" xfId="10" applyNumberFormat="1" applyFont="1"/>
    <xf numFmtId="166" fontId="3" fillId="0" borderId="0" xfId="10" applyNumberFormat="1" applyFont="1"/>
    <xf numFmtId="0" fontId="26" fillId="25" borderId="18" xfId="1" applyFont="1" applyFill="1" applyBorder="1" applyAlignment="1">
      <alignment horizontal="center" vertical="center" wrapText="1"/>
    </xf>
    <xf numFmtId="0" fontId="26" fillId="25" borderId="4" xfId="1" applyFont="1" applyFill="1" applyBorder="1" applyAlignment="1">
      <alignment horizontal="center" vertical="center"/>
    </xf>
    <xf numFmtId="0" fontId="26" fillId="25" borderId="15" xfId="1" applyFont="1" applyFill="1" applyBorder="1" applyAlignment="1">
      <alignment horizontal="center" vertical="center" wrapText="1"/>
    </xf>
    <xf numFmtId="9" fontId="33" fillId="26" borderId="24" xfId="9" applyNumberFormat="1" applyFont="1" applyFill="1" applyBorder="1" applyAlignment="1">
      <alignment horizontal="center" vertical="center"/>
    </xf>
    <xf numFmtId="9" fontId="33" fillId="26" borderId="24" xfId="20" applyFont="1" applyFill="1" applyBorder="1" applyAlignment="1">
      <alignment horizontal="center" vertical="center"/>
    </xf>
    <xf numFmtId="9" fontId="33" fillId="26" borderId="24" xfId="12" applyFont="1" applyFill="1" applyBorder="1" applyAlignment="1">
      <alignment horizontal="center" vertical="center" wrapText="1"/>
    </xf>
    <xf numFmtId="0" fontId="27" fillId="5" borderId="24" xfId="696" applyFont="1" applyFill="1" applyBorder="1" applyAlignment="1">
      <alignment horizontal="left" wrapText="1"/>
    </xf>
    <xf numFmtId="166" fontId="1" fillId="5" borderId="24" xfId="696" applyNumberFormat="1" applyFill="1" applyBorder="1" applyAlignment="1">
      <alignment horizontal="center" vertical="center" wrapText="1"/>
    </xf>
    <xf numFmtId="9" fontId="1" fillId="5" borderId="24" xfId="696" applyNumberFormat="1" applyFill="1" applyBorder="1" applyAlignment="1">
      <alignment horizontal="center" vertical="center" wrapText="1"/>
    </xf>
    <xf numFmtId="166" fontId="9" fillId="0" borderId="24" xfId="9" applyNumberFormat="1" applyFont="1" applyFill="1" applyBorder="1" applyAlignment="1">
      <alignment horizontal="center" wrapText="1"/>
    </xf>
    <xf numFmtId="9" fontId="1" fillId="5" borderId="24" xfId="20" applyFont="1" applyFill="1" applyBorder="1" applyAlignment="1">
      <alignment horizontal="center" vertical="center" wrapText="1"/>
    </xf>
    <xf numFmtId="9" fontId="72" fillId="5" borderId="24" xfId="696" applyNumberFormat="1" applyFont="1" applyFill="1" applyBorder="1" applyAlignment="1">
      <alignment horizontal="center" vertical="center" wrapText="1"/>
    </xf>
    <xf numFmtId="9" fontId="1" fillId="5" borderId="24" xfId="696" applyNumberFormat="1" applyFill="1" applyBorder="1" applyAlignment="1">
      <alignment horizontal="center" wrapText="1"/>
    </xf>
    <xf numFmtId="9" fontId="33" fillId="26" borderId="0" xfId="19" applyNumberFormat="1" applyFont="1" applyFill="1" applyBorder="1" applyAlignment="1">
      <alignment horizontal="center" vertical="center" wrapText="1"/>
    </xf>
    <xf numFmtId="0" fontId="27" fillId="23" borderId="24" xfId="696" applyFont="1" applyBorder="1" applyAlignment="1">
      <alignment horizontal="left" wrapText="1"/>
    </xf>
    <xf numFmtId="166" fontId="1" fillId="23" borderId="24" xfId="696" applyNumberFormat="1" applyBorder="1" applyAlignment="1">
      <alignment horizontal="center" vertical="center" wrapText="1"/>
    </xf>
    <xf numFmtId="9" fontId="1" fillId="23" borderId="24" xfId="12" applyFont="1" applyFill="1" applyBorder="1" applyAlignment="1">
      <alignment horizontal="center" vertical="center" wrapText="1"/>
    </xf>
    <xf numFmtId="9" fontId="1" fillId="23" borderId="24" xfId="696" applyNumberFormat="1" applyBorder="1" applyAlignment="1">
      <alignment horizontal="center" vertical="center" wrapText="1"/>
    </xf>
    <xf numFmtId="9" fontId="1" fillId="23" borderId="24" xfId="20" applyFont="1" applyFill="1" applyBorder="1" applyAlignment="1">
      <alignment horizontal="center" vertical="center" wrapText="1"/>
    </xf>
    <xf numFmtId="9" fontId="72" fillId="23" borderId="24" xfId="696" applyNumberFormat="1" applyFont="1" applyBorder="1" applyAlignment="1">
      <alignment horizontal="center" vertical="center" wrapText="1"/>
    </xf>
    <xf numFmtId="9" fontId="1" fillId="23" borderId="24" xfId="696" applyNumberFormat="1" applyBorder="1" applyAlignment="1">
      <alignment horizontal="center" wrapText="1"/>
    </xf>
    <xf numFmtId="0" fontId="7" fillId="26" borderId="24" xfId="9" applyFont="1" applyFill="1" applyBorder="1" applyAlignment="1">
      <alignment horizontal="left"/>
    </xf>
    <xf numFmtId="0" fontId="34" fillId="23" borderId="24" xfId="696" applyFont="1" applyBorder="1" applyAlignment="1">
      <alignment horizontal="left" wrapText="1"/>
    </xf>
    <xf numFmtId="9" fontId="9" fillId="0" borderId="24" xfId="19" applyNumberFormat="1" applyFont="1" applyFill="1" applyBorder="1" applyAlignment="1">
      <alignment horizontal="center" wrapText="1"/>
    </xf>
    <xf numFmtId="166" fontId="9" fillId="0" borderId="24" xfId="19" applyNumberFormat="1" applyFont="1" applyFill="1" applyBorder="1" applyAlignment="1">
      <alignment horizontal="center" wrapText="1"/>
    </xf>
    <xf numFmtId="9" fontId="9" fillId="0" borderId="24" xfId="20" applyFont="1" applyFill="1" applyBorder="1" applyAlignment="1">
      <alignment horizontal="center" wrapText="1"/>
    </xf>
    <xf numFmtId="9" fontId="9" fillId="0" borderId="24" xfId="9" applyNumberFormat="1" applyFont="1" applyFill="1" applyBorder="1" applyAlignment="1">
      <alignment horizontal="center" wrapText="1"/>
    </xf>
    <xf numFmtId="9" fontId="9" fillId="0" borderId="24" xfId="22" applyFont="1" applyFill="1" applyBorder="1" applyAlignment="1">
      <alignment horizontal="center" wrapText="1"/>
    </xf>
    <xf numFmtId="0" fontId="1" fillId="23" borderId="24" xfId="696" applyBorder="1" applyAlignment="1">
      <alignment horizontal="left" wrapText="1"/>
    </xf>
    <xf numFmtId="9" fontId="1" fillId="23" borderId="24" xfId="12" applyFont="1" applyFill="1" applyBorder="1" applyAlignment="1">
      <alignment horizontal="center" wrapText="1"/>
    </xf>
    <xf numFmtId="166" fontId="1" fillId="23" borderId="24" xfId="12" applyNumberFormat="1" applyFont="1" applyFill="1" applyBorder="1" applyAlignment="1">
      <alignment horizontal="center" vertical="center" wrapText="1"/>
    </xf>
    <xf numFmtId="0" fontId="1" fillId="5" borderId="24" xfId="696" applyFont="1" applyFill="1" applyBorder="1" applyAlignment="1">
      <alignment horizontal="left" wrapText="1"/>
    </xf>
    <xf numFmtId="9" fontId="3" fillId="0" borderId="24" xfId="20" applyNumberFormat="1" applyFont="1" applyFill="1" applyBorder="1" applyAlignment="1">
      <alignment horizontal="center"/>
    </xf>
    <xf numFmtId="166" fontId="3" fillId="0" borderId="24" xfId="20" applyNumberFormat="1" applyFont="1" applyFill="1" applyBorder="1" applyAlignment="1">
      <alignment horizontal="center"/>
    </xf>
    <xf numFmtId="166" fontId="1" fillId="23" borderId="24" xfId="12" applyNumberFormat="1" applyFont="1" applyFill="1" applyBorder="1" applyAlignment="1">
      <alignment horizontal="center" wrapText="1"/>
    </xf>
    <xf numFmtId="9" fontId="1" fillId="23" borderId="24" xfId="696" applyNumberFormat="1" applyFont="1" applyBorder="1" applyAlignment="1">
      <alignment horizontal="center" vertical="center" wrapText="1"/>
    </xf>
    <xf numFmtId="9" fontId="3" fillId="5" borderId="24" xfId="22" applyFont="1" applyFill="1" applyBorder="1" applyAlignment="1">
      <alignment horizontal="center" wrapText="1"/>
    </xf>
    <xf numFmtId="166" fontId="3" fillId="5" borderId="24" xfId="22" applyNumberFormat="1" applyFont="1" applyFill="1" applyBorder="1" applyAlignment="1">
      <alignment horizontal="center" wrapText="1"/>
    </xf>
    <xf numFmtId="9" fontId="1" fillId="23" borderId="24" xfId="22" applyFont="1" applyFill="1" applyBorder="1" applyAlignment="1">
      <alignment horizontal="center" wrapText="1"/>
    </xf>
    <xf numFmtId="166" fontId="1" fillId="23" borderId="24" xfId="22" applyNumberFormat="1" applyFont="1" applyFill="1" applyBorder="1" applyAlignment="1">
      <alignment horizontal="center" wrapText="1"/>
    </xf>
    <xf numFmtId="9" fontId="35" fillId="23" borderId="24" xfId="12" applyFont="1" applyFill="1" applyBorder="1" applyAlignment="1">
      <alignment horizontal="center" wrapText="1"/>
    </xf>
    <xf numFmtId="9" fontId="21" fillId="23" borderId="24" xfId="696" applyNumberFormat="1" applyFont="1" applyBorder="1" applyAlignment="1">
      <alignment horizontal="center" vertical="center" wrapText="1"/>
    </xf>
    <xf numFmtId="0" fontId="35" fillId="23" borderId="24" xfId="696" applyFont="1" applyBorder="1" applyAlignment="1">
      <alignment horizontal="left" wrapText="1"/>
    </xf>
    <xf numFmtId="166" fontId="8" fillId="27" borderId="3" xfId="9" applyNumberFormat="1" applyFont="1" applyFill="1" applyBorder="1" applyAlignment="1">
      <alignment wrapText="1"/>
    </xf>
    <xf numFmtId="9" fontId="6" fillId="27" borderId="16" xfId="19" applyNumberFormat="1" applyFont="1" applyFill="1" applyBorder="1" applyAlignment="1">
      <alignment wrapText="1"/>
    </xf>
    <xf numFmtId="9" fontId="6" fillId="27" borderId="16" xfId="19" applyFont="1" applyFill="1" applyBorder="1" applyAlignment="1">
      <alignment wrapText="1"/>
    </xf>
    <xf numFmtId="0" fontId="16" fillId="4" borderId="4" xfId="1" applyBorder="1" applyAlignment="1">
      <alignment horizontal="center" vertical="center" wrapText="1"/>
    </xf>
    <xf numFmtId="0" fontId="16" fillId="4" borderId="15" xfId="1" applyBorder="1" applyAlignment="1">
      <alignment horizontal="center" vertical="center" wrapText="1"/>
    </xf>
    <xf numFmtId="166" fontId="1" fillId="23" borderId="24" xfId="696" applyNumberFormat="1" applyBorder="1" applyAlignment="1">
      <alignment horizontal="left" vertical="center" wrapText="1"/>
    </xf>
    <xf numFmtId="166" fontId="1" fillId="23" borderId="25" xfId="696" applyNumberFormat="1" applyBorder="1" applyAlignment="1">
      <alignment horizontal="center" vertical="center" wrapText="1"/>
    </xf>
    <xf numFmtId="9" fontId="1" fillId="23" borderId="25" xfId="22" applyFont="1" applyFill="1" applyBorder="1" applyAlignment="1">
      <alignment horizontal="center" vertical="center" wrapText="1"/>
    </xf>
    <xf numFmtId="166" fontId="72" fillId="23" borderId="24" xfId="696" applyNumberFormat="1" applyFont="1" applyBorder="1" applyAlignment="1">
      <alignment horizontal="center" vertical="center" wrapText="1"/>
    </xf>
    <xf numFmtId="9" fontId="34" fillId="23" borderId="24" xfId="696" applyNumberFormat="1" applyFont="1" applyBorder="1" applyAlignment="1">
      <alignment horizontal="center" vertical="center" wrapText="1"/>
    </xf>
    <xf numFmtId="9" fontId="1" fillId="23" borderId="24" xfId="22" applyFont="1" applyFill="1" applyBorder="1" applyAlignment="1">
      <alignment horizontal="center" vertical="center" wrapText="1"/>
    </xf>
    <xf numFmtId="9" fontId="21" fillId="23" borderId="24" xfId="22" applyFont="1" applyFill="1" applyBorder="1" applyAlignment="1">
      <alignment horizontal="center" wrapText="1"/>
    </xf>
    <xf numFmtId="9" fontId="9" fillId="0" borderId="0" xfId="9" applyNumberFormat="1" applyFont="1" applyFill="1" applyBorder="1" applyAlignment="1">
      <alignment wrapText="1"/>
    </xf>
    <xf numFmtId="0" fontId="4" fillId="0" borderId="0" xfId="23" applyAlignment="1">
      <alignment wrapText="1"/>
    </xf>
    <xf numFmtId="9" fontId="3" fillId="0" borderId="0" xfId="19" applyFont="1" applyBorder="1" applyAlignment="1">
      <alignment wrapText="1"/>
    </xf>
    <xf numFmtId="165" fontId="3" fillId="0" borderId="0" xfId="9" applyNumberFormat="1" applyFont="1" applyFill="1"/>
    <xf numFmtId="0" fontId="4" fillId="0" borderId="0" xfId="23"/>
    <xf numFmtId="0" fontId="28" fillId="0" borderId="0" xfId="697" applyFont="1"/>
    <xf numFmtId="0" fontId="29" fillId="0" borderId="0" xfId="697" applyFont="1"/>
    <xf numFmtId="0" fontId="31" fillId="0" borderId="50" xfId="697" applyFont="1" applyBorder="1" applyAlignment="1">
      <alignment wrapText="1"/>
    </xf>
    <xf numFmtId="0" fontId="30" fillId="24" borderId="1" xfId="697" applyFont="1" applyFill="1" applyBorder="1" applyAlignment="1">
      <alignment horizontal="center" vertical="center" wrapText="1"/>
    </xf>
    <xf numFmtId="0" fontId="31" fillId="0" borderId="0" xfId="697" applyFont="1"/>
    <xf numFmtId="0" fontId="31" fillId="0" borderId="1" xfId="697" applyFont="1" applyBorder="1" applyAlignment="1">
      <alignment horizontal="center" vertical="center" wrapText="1"/>
    </xf>
    <xf numFmtId="0" fontId="31" fillId="0" borderId="1" xfId="697" applyFont="1" applyBorder="1" applyAlignment="1">
      <alignment vertical="center" wrapText="1"/>
    </xf>
    <xf numFmtId="0" fontId="73" fillId="0" borderId="0" xfId="697" applyFont="1"/>
    <xf numFmtId="0" fontId="31" fillId="0" borderId="0" xfId="697" applyFont="1" applyBorder="1" applyAlignment="1">
      <alignment wrapText="1"/>
    </xf>
    <xf numFmtId="0" fontId="1" fillId="0" borderId="0" xfId="697" applyFont="1"/>
    <xf numFmtId="0" fontId="1" fillId="0" borderId="0" xfId="697" applyFont="1" applyAlignment="1">
      <alignment horizontal="center"/>
    </xf>
    <xf numFmtId="0" fontId="1" fillId="0" borderId="0" xfId="697"/>
    <xf numFmtId="3" fontId="3" fillId="56" borderId="1" xfId="3" applyNumberFormat="1" applyFont="1" applyFill="1" applyBorder="1" applyAlignment="1"/>
    <xf numFmtId="3" fontId="3" fillId="56" borderId="1" xfId="10" applyNumberFormat="1" applyFont="1" applyFill="1" applyBorder="1"/>
    <xf numFmtId="0" fontId="74" fillId="0" borderId="0" xfId="0" applyFont="1" applyBorder="1" applyAlignment="1"/>
    <xf numFmtId="0" fontId="4" fillId="0" borderId="50" xfId="697" applyFont="1" applyBorder="1" applyAlignment="1">
      <alignment wrapText="1"/>
    </xf>
    <xf numFmtId="0" fontId="4" fillId="5" borderId="1" xfId="697" applyFont="1" applyFill="1" applyBorder="1" applyAlignment="1">
      <alignment horizontal="center" vertical="center" wrapText="1"/>
    </xf>
    <xf numFmtId="0" fontId="4" fillId="5" borderId="1" xfId="697" applyFont="1" applyFill="1" applyBorder="1" applyAlignment="1">
      <alignment vertical="center" wrapText="1"/>
    </xf>
    <xf numFmtId="0" fontId="4" fillId="0" borderId="0" xfId="697" applyFont="1"/>
    <xf numFmtId="0" fontId="4" fillId="0" borderId="1" xfId="697" applyFont="1" applyBorder="1" applyAlignment="1">
      <alignment horizontal="center" vertical="center" wrapText="1"/>
    </xf>
    <xf numFmtId="0" fontId="4" fillId="0" borderId="1" xfId="697" applyFont="1" applyBorder="1" applyAlignment="1">
      <alignment vertical="center" wrapText="1"/>
    </xf>
    <xf numFmtId="1" fontId="31" fillId="0" borderId="0" xfId="697" applyNumberFormat="1" applyFont="1"/>
    <xf numFmtId="1" fontId="30" fillId="51" borderId="0" xfId="697" applyNumberFormat="1" applyFont="1" applyFill="1"/>
    <xf numFmtId="165" fontId="6" fillId="16" borderId="6" xfId="0" applyNumberFormat="1" applyFont="1" applyFill="1" applyBorder="1" applyAlignment="1">
      <alignment horizontal="center" vertical="center" wrapText="1"/>
    </xf>
    <xf numFmtId="165" fontId="6" fillId="16" borderId="9" xfId="0" applyNumberFormat="1"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9" xfId="0" applyFont="1" applyFill="1" applyBorder="1" applyAlignment="1">
      <alignment horizontal="center" vertical="center" wrapText="1"/>
    </xf>
    <xf numFmtId="0" fontId="6" fillId="16" borderId="4" xfId="0" applyFont="1" applyFill="1" applyBorder="1" applyAlignment="1">
      <alignment horizontal="center" vertical="center" wrapText="1"/>
    </xf>
    <xf numFmtId="0" fontId="8" fillId="0" borderId="0" xfId="10" applyFont="1" applyFill="1" applyBorder="1" applyAlignment="1">
      <alignment horizontal="center"/>
    </xf>
    <xf numFmtId="0" fontId="8" fillId="16" borderId="1" xfId="11" applyFont="1" applyFill="1" applyBorder="1" applyAlignment="1">
      <alignment horizontal="center" vertical="center" wrapText="1"/>
    </xf>
    <xf numFmtId="0" fontId="4" fillId="16" borderId="1" xfId="11" applyFill="1" applyBorder="1" applyAlignment="1">
      <alignment horizontal="center" vertical="center" wrapText="1"/>
    </xf>
    <xf numFmtId="3" fontId="6" fillId="16" borderId="1" xfId="11" applyNumberFormat="1" applyFont="1" applyFill="1" applyBorder="1" applyAlignment="1">
      <alignment horizontal="center" vertical="center" wrapText="1"/>
    </xf>
    <xf numFmtId="3" fontId="6" fillId="16" borderId="15" xfId="0" applyNumberFormat="1" applyFont="1" applyFill="1" applyBorder="1" applyAlignment="1">
      <alignment horizontal="center" vertical="center" wrapText="1"/>
    </xf>
    <xf numFmtId="3" fontId="6" fillId="16" borderId="16" xfId="0" applyNumberFormat="1" applyFont="1" applyFill="1" applyBorder="1" applyAlignment="1">
      <alignment horizontal="center" vertical="center" wrapText="1"/>
    </xf>
    <xf numFmtId="3" fontId="6" fillId="16" borderId="17" xfId="0" applyNumberFormat="1" applyFont="1" applyFill="1" applyBorder="1" applyAlignment="1">
      <alignment horizontal="center" vertical="center"/>
    </xf>
    <xf numFmtId="3" fontId="6" fillId="16" borderId="14" xfId="0" applyNumberFormat="1" applyFont="1" applyFill="1" applyBorder="1" applyAlignment="1">
      <alignment horizontal="center" vertical="center"/>
    </xf>
    <xf numFmtId="3" fontId="6" fillId="16" borderId="5" xfId="0" applyNumberFormat="1" applyFont="1" applyFill="1" applyBorder="1" applyAlignment="1">
      <alignment horizontal="center" vertical="center" wrapText="1"/>
    </xf>
    <xf numFmtId="3" fontId="6" fillId="16" borderId="17" xfId="0" applyNumberFormat="1" applyFont="1" applyFill="1" applyBorder="1" applyAlignment="1">
      <alignment horizontal="center" vertical="center" wrapText="1"/>
    </xf>
    <xf numFmtId="3" fontId="6" fillId="16" borderId="13" xfId="0" applyNumberFormat="1" applyFont="1" applyFill="1" applyBorder="1" applyAlignment="1">
      <alignment horizontal="center" vertical="center" wrapText="1"/>
    </xf>
    <xf numFmtId="3" fontId="6" fillId="16" borderId="14" xfId="0" applyNumberFormat="1" applyFont="1" applyFill="1" applyBorder="1" applyAlignment="1">
      <alignment horizontal="center" vertical="center" wrapText="1"/>
    </xf>
    <xf numFmtId="0" fontId="6" fillId="17" borderId="6"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9" xfId="0" applyFont="1" applyFill="1" applyBorder="1" applyAlignment="1">
      <alignment horizontal="center" vertical="center" wrapText="1"/>
    </xf>
    <xf numFmtId="0" fontId="6" fillId="0" borderId="0" xfId="0" applyFont="1" applyFill="1" applyBorder="1" applyAlignment="1">
      <alignment horizontal="center"/>
    </xf>
    <xf numFmtId="0" fontId="0" fillId="0" borderId="0" xfId="0" applyFill="1" applyAlignment="1">
      <alignment horizontal="center"/>
    </xf>
    <xf numFmtId="0" fontId="6" fillId="0" borderId="3" xfId="0" applyFont="1" applyFill="1" applyBorder="1" applyAlignment="1">
      <alignment horizontal="center"/>
    </xf>
    <xf numFmtId="3" fontId="6" fillId="16" borderId="6" xfId="0" applyNumberFormat="1" applyFont="1" applyFill="1" applyBorder="1" applyAlignment="1">
      <alignment horizontal="center" vertical="center" wrapText="1"/>
    </xf>
    <xf numFmtId="3" fontId="6" fillId="16" borderId="9" xfId="0" applyNumberFormat="1" applyFont="1" applyFill="1" applyBorder="1" applyAlignment="1">
      <alignment horizontal="center" vertical="center" wrapText="1"/>
    </xf>
    <xf numFmtId="3" fontId="6" fillId="16" borderId="6" xfId="11" applyNumberFormat="1" applyFont="1" applyFill="1" applyBorder="1" applyAlignment="1">
      <alignment horizontal="center" vertical="center" wrapText="1"/>
    </xf>
    <xf numFmtId="3" fontId="6" fillId="16" borderId="9" xfId="11" applyNumberFormat="1" applyFont="1" applyFill="1" applyBorder="1" applyAlignment="1">
      <alignment horizontal="center" vertical="center" wrapText="1"/>
    </xf>
    <xf numFmtId="3" fontId="6" fillId="16" borderId="4" xfId="11" applyNumberFormat="1" applyFont="1" applyFill="1" applyBorder="1" applyAlignment="1">
      <alignment horizontal="center" vertical="center" wrapText="1"/>
    </xf>
    <xf numFmtId="3" fontId="6" fillId="17" borderId="4" xfId="11" applyNumberFormat="1" applyFont="1" applyFill="1" applyBorder="1" applyAlignment="1">
      <alignment horizontal="center" vertical="center" wrapText="1"/>
    </xf>
    <xf numFmtId="3" fontId="6" fillId="17" borderId="9" xfId="11" applyNumberFormat="1" applyFont="1" applyFill="1" applyBorder="1" applyAlignment="1">
      <alignment horizontal="center" vertical="center" wrapText="1"/>
    </xf>
    <xf numFmtId="3" fontId="6" fillId="17" borderId="6" xfId="10" applyNumberFormat="1" applyFont="1" applyFill="1" applyBorder="1" applyAlignment="1">
      <alignment horizontal="center" vertical="center" wrapText="1"/>
    </xf>
    <xf numFmtId="3" fontId="6" fillId="17" borderId="9" xfId="10" applyNumberFormat="1" applyFont="1" applyFill="1" applyBorder="1" applyAlignment="1">
      <alignment horizontal="center" vertical="center" wrapText="1"/>
    </xf>
    <xf numFmtId="0" fontId="8" fillId="0" borderId="8" xfId="10" applyFont="1" applyFill="1" applyBorder="1" applyAlignment="1">
      <alignment horizontal="center"/>
    </xf>
    <xf numFmtId="168" fontId="8" fillId="55" borderId="3" xfId="10" applyNumberFormat="1" applyFont="1" applyFill="1" applyBorder="1" applyAlignment="1">
      <alignment horizontal="center"/>
    </xf>
    <xf numFmtId="3" fontId="6" fillId="16" borderId="36" xfId="0" applyNumberFormat="1" applyFont="1" applyFill="1" applyBorder="1" applyAlignment="1">
      <alignment horizontal="center" vertical="center" wrapText="1"/>
    </xf>
    <xf numFmtId="3" fontId="6" fillId="16" borderId="4" xfId="0" applyNumberFormat="1" applyFont="1" applyFill="1" applyBorder="1" applyAlignment="1">
      <alignment horizontal="center" vertical="center" wrapText="1"/>
    </xf>
    <xf numFmtId="3" fontId="18" fillId="14" borderId="15" xfId="0" applyNumberFormat="1" applyFont="1" applyFill="1" applyBorder="1" applyAlignment="1">
      <alignment horizontal="center" vertical="center" wrapText="1"/>
    </xf>
    <xf numFmtId="3" fontId="18" fillId="14" borderId="16" xfId="0" applyNumberFormat="1" applyFont="1" applyFill="1" applyBorder="1" applyAlignment="1">
      <alignment horizontal="center" vertical="center" wrapText="1"/>
    </xf>
    <xf numFmtId="3" fontId="6" fillId="14" borderId="15" xfId="11" applyNumberFormat="1" applyFont="1" applyFill="1" applyBorder="1" applyAlignment="1">
      <alignment horizontal="center" vertical="center" wrapText="1"/>
    </xf>
    <xf numFmtId="3" fontId="6" fillId="14" borderId="16" xfId="11" applyNumberFormat="1" applyFont="1" applyFill="1" applyBorder="1" applyAlignment="1">
      <alignment horizontal="center" vertical="center" wrapText="1"/>
    </xf>
    <xf numFmtId="3" fontId="6" fillId="14" borderId="1" xfId="11" applyNumberFormat="1" applyFont="1" applyFill="1" applyBorder="1" applyAlignment="1">
      <alignment horizontal="center" vertical="center" wrapText="1"/>
    </xf>
    <xf numFmtId="0" fontId="8" fillId="18" borderId="8" xfId="10" applyFont="1" applyFill="1" applyBorder="1" applyAlignment="1">
      <alignment horizontal="center"/>
    </xf>
    <xf numFmtId="0" fontId="8" fillId="18" borderId="0" xfId="10" applyFont="1" applyFill="1" applyBorder="1" applyAlignment="1">
      <alignment horizontal="center"/>
    </xf>
    <xf numFmtId="0" fontId="6" fillId="14" borderId="1" xfId="10" applyFont="1" applyFill="1" applyBorder="1" applyAlignment="1">
      <alignment horizontal="center" vertical="center"/>
    </xf>
    <xf numFmtId="3" fontId="6" fillId="14" borderId="6" xfId="11" applyNumberFormat="1" applyFont="1" applyFill="1" applyBorder="1" applyAlignment="1">
      <alignment horizontal="center" vertical="center" wrapText="1"/>
    </xf>
    <xf numFmtId="3" fontId="6" fillId="14" borderId="4" xfId="11" applyNumberFormat="1" applyFont="1" applyFill="1" applyBorder="1" applyAlignment="1">
      <alignment horizontal="center" vertical="center" wrapText="1"/>
    </xf>
    <xf numFmtId="3" fontId="6" fillId="14" borderId="9" xfId="11" applyNumberFormat="1" applyFont="1" applyFill="1" applyBorder="1" applyAlignment="1">
      <alignment horizontal="center" vertical="center" wrapText="1"/>
    </xf>
    <xf numFmtId="168" fontId="8" fillId="13" borderId="3" xfId="10" applyNumberFormat="1" applyFont="1" applyFill="1" applyBorder="1" applyAlignment="1">
      <alignment horizontal="center"/>
    </xf>
    <xf numFmtId="0" fontId="8" fillId="14" borderId="1" xfId="11" applyFont="1" applyFill="1" applyBorder="1" applyAlignment="1">
      <alignment horizontal="center" vertical="center" wrapText="1"/>
    </xf>
    <xf numFmtId="0" fontId="4" fillId="14" borderId="1" xfId="11" applyFont="1" applyFill="1" applyBorder="1" applyAlignment="1">
      <alignment horizontal="center" vertical="center" wrapText="1"/>
    </xf>
    <xf numFmtId="3" fontId="6" fillId="14" borderId="5" xfId="0" applyNumberFormat="1" applyFont="1" applyFill="1" applyBorder="1" applyAlignment="1">
      <alignment horizontal="center" vertical="center" wrapText="1"/>
    </xf>
    <xf numFmtId="3" fontId="6" fillId="14" borderId="18" xfId="0" applyNumberFormat="1" applyFont="1" applyFill="1" applyBorder="1" applyAlignment="1">
      <alignment horizontal="center" vertical="center" wrapText="1"/>
    </xf>
    <xf numFmtId="3" fontId="6" fillId="14" borderId="17" xfId="0" applyNumberFormat="1" applyFont="1" applyFill="1" applyBorder="1" applyAlignment="1">
      <alignment horizontal="center" vertical="center" wrapText="1"/>
    </xf>
    <xf numFmtId="0" fontId="8" fillId="14" borderId="1" xfId="10" applyFont="1" applyFill="1" applyBorder="1" applyAlignment="1">
      <alignment horizontal="center"/>
    </xf>
    <xf numFmtId="0" fontId="6" fillId="15" borderId="1" xfId="10" applyFont="1" applyFill="1" applyBorder="1" applyAlignment="1">
      <alignment horizontal="center" vertical="center"/>
    </xf>
    <xf numFmtId="0" fontId="8" fillId="0" borderId="15" xfId="11" applyFont="1" applyFill="1" applyBorder="1" applyAlignment="1">
      <alignment horizontal="center" vertical="center" wrapText="1"/>
    </xf>
    <xf numFmtId="0" fontId="8" fillId="0" borderId="16" xfId="11" applyFont="1" applyFill="1" applyBorder="1" applyAlignment="1">
      <alignment horizontal="center" vertical="center" wrapText="1"/>
    </xf>
    <xf numFmtId="0" fontId="30" fillId="24" borderId="6" xfId="697" applyFont="1" applyFill="1" applyBorder="1" applyAlignment="1">
      <alignment horizontal="center" vertical="center" wrapText="1"/>
    </xf>
    <xf numFmtId="0" fontId="30" fillId="24" borderId="4" xfId="697" applyFont="1" applyFill="1" applyBorder="1" applyAlignment="1">
      <alignment horizontal="center" vertical="center" wrapText="1"/>
    </xf>
    <xf numFmtId="0" fontId="30" fillId="24" borderId="9" xfId="697" applyFont="1" applyFill="1" applyBorder="1" applyAlignment="1">
      <alignment horizontal="center" vertical="center" wrapText="1"/>
    </xf>
    <xf numFmtId="0" fontId="28" fillId="0" borderId="0" xfId="697" applyFont="1" applyAlignment="1">
      <alignment horizontal="center" vertical="center"/>
    </xf>
    <xf numFmtId="0" fontId="28" fillId="0" borderId="3" xfId="697" applyFont="1" applyBorder="1" applyAlignment="1">
      <alignment horizontal="center" vertical="center"/>
    </xf>
    <xf numFmtId="0" fontId="33" fillId="17" borderId="4" xfId="9" applyFont="1" applyFill="1" applyBorder="1" applyAlignment="1">
      <alignment horizontal="center" wrapText="1"/>
    </xf>
    <xf numFmtId="0" fontId="33" fillId="17" borderId="9" xfId="9" applyFont="1" applyFill="1" applyBorder="1" applyAlignment="1">
      <alignment horizontal="center" wrapText="1"/>
    </xf>
    <xf numFmtId="0" fontId="6" fillId="5" borderId="0" xfId="9" applyFont="1" applyFill="1" applyBorder="1" applyAlignment="1">
      <alignment horizontal="center"/>
    </xf>
    <xf numFmtId="0" fontId="6" fillId="5" borderId="3" xfId="9" applyFont="1" applyFill="1" applyBorder="1" applyAlignment="1">
      <alignment horizontal="center"/>
    </xf>
    <xf numFmtId="0" fontId="26" fillId="25" borderId="17" xfId="1" applyFont="1" applyFill="1" applyBorder="1" applyAlignment="1">
      <alignment horizontal="center" vertical="center" wrapText="1"/>
    </xf>
    <xf numFmtId="0" fontId="26" fillId="25" borderId="7" xfId="1" applyFont="1" applyFill="1" applyBorder="1" applyAlignment="1">
      <alignment horizontal="center" vertical="center" wrapText="1"/>
    </xf>
    <xf numFmtId="0" fontId="71" fillId="25" borderId="4" xfId="1" applyFont="1" applyFill="1" applyBorder="1" applyAlignment="1">
      <alignment horizontal="center" vertical="center"/>
    </xf>
    <xf numFmtId="0" fontId="71" fillId="25" borderId="9" xfId="1" applyFont="1" applyFill="1" applyBorder="1" applyAlignment="1">
      <alignment horizontal="center" vertical="center"/>
    </xf>
    <xf numFmtId="0" fontId="32" fillId="25" borderId="5" xfId="1" applyFont="1" applyFill="1" applyBorder="1" applyAlignment="1">
      <alignment horizontal="center" vertical="center" wrapText="1"/>
    </xf>
    <xf numFmtId="0" fontId="32" fillId="25" borderId="17" xfId="1" applyFont="1" applyFill="1" applyBorder="1" applyAlignment="1">
      <alignment horizontal="center" vertical="center" wrapText="1"/>
    </xf>
    <xf numFmtId="0" fontId="32" fillId="25" borderId="13" xfId="1" applyFont="1" applyFill="1" applyBorder="1" applyAlignment="1">
      <alignment horizontal="center" vertical="center" wrapText="1"/>
    </xf>
    <xf numFmtId="0" fontId="32" fillId="25" borderId="14" xfId="1" applyFont="1" applyFill="1" applyBorder="1" applyAlignment="1">
      <alignment horizontal="center" vertical="center" wrapText="1"/>
    </xf>
    <xf numFmtId="0" fontId="26" fillId="25" borderId="1" xfId="1" applyFont="1" applyFill="1" applyBorder="1" applyAlignment="1">
      <alignment horizontal="center" vertical="center" wrapText="1"/>
    </xf>
    <xf numFmtId="0" fontId="26" fillId="25" borderId="6" xfId="1" applyFont="1" applyFill="1" applyBorder="1" applyAlignment="1">
      <alignment horizontal="center" vertical="center" wrapText="1"/>
    </xf>
    <xf numFmtId="0" fontId="26" fillId="25" borderId="4" xfId="1" applyFont="1" applyFill="1" applyBorder="1" applyAlignment="1">
      <alignment horizontal="center" vertical="center" wrapText="1"/>
    </xf>
    <xf numFmtId="0" fontId="26" fillId="25" borderId="9" xfId="1" applyFont="1" applyFill="1" applyBorder="1" applyAlignment="1">
      <alignment horizontal="center" vertical="center" wrapText="1"/>
    </xf>
    <xf numFmtId="0" fontId="26" fillId="25" borderId="9" xfId="1" applyFont="1" applyFill="1" applyBorder="1" applyAlignment="1">
      <alignment horizontal="center" vertical="center"/>
    </xf>
    <xf numFmtId="0" fontId="26" fillId="25" borderId="15" xfId="1" applyFont="1" applyFill="1" applyBorder="1" applyAlignment="1">
      <alignment horizontal="center" vertical="center" wrapText="1"/>
    </xf>
    <xf numFmtId="0" fontId="26" fillId="25" borderId="2" xfId="1" applyFont="1" applyFill="1" applyBorder="1" applyAlignment="1">
      <alignment horizontal="center" vertical="center" wrapText="1"/>
    </xf>
    <xf numFmtId="0" fontId="26" fillId="25" borderId="5" xfId="1" applyFont="1" applyFill="1" applyBorder="1" applyAlignment="1">
      <alignment horizontal="center" vertical="center" wrapText="1"/>
    </xf>
    <xf numFmtId="0" fontId="26" fillId="25" borderId="13" xfId="1" applyFont="1" applyFill="1" applyBorder="1" applyAlignment="1">
      <alignment horizontal="center" vertical="center" wrapText="1"/>
    </xf>
    <xf numFmtId="0" fontId="26" fillId="25" borderId="14" xfId="1" applyFont="1" applyFill="1" applyBorder="1" applyAlignment="1">
      <alignment horizontal="center" vertical="center" wrapText="1"/>
    </xf>
    <xf numFmtId="0" fontId="26" fillId="25" borderId="8" xfId="1" applyFont="1" applyFill="1" applyBorder="1" applyAlignment="1">
      <alignment horizontal="center" vertical="center" wrapText="1"/>
    </xf>
    <xf numFmtId="0" fontId="26" fillId="25" borderId="18" xfId="1" applyFont="1" applyFill="1" applyBorder="1" applyAlignment="1">
      <alignment horizontal="center" vertical="center" wrapText="1"/>
    </xf>
    <xf numFmtId="0" fontId="26" fillId="25" borderId="3" xfId="1" applyFont="1" applyFill="1" applyBorder="1" applyAlignment="1">
      <alignment horizontal="center" vertical="center" wrapText="1"/>
    </xf>
    <xf numFmtId="0" fontId="64" fillId="54" borderId="0" xfId="0" applyFont="1" applyFill="1" applyBorder="1" applyAlignment="1">
      <alignment horizontal="left" vertical="center" wrapText="1"/>
    </xf>
    <xf numFmtId="0" fontId="67" fillId="0" borderId="0" xfId="0" applyFont="1" applyAlignment="1">
      <alignment horizontal="left" vertical="top" wrapText="1"/>
    </xf>
    <xf numFmtId="0" fontId="68" fillId="0" borderId="42" xfId="0" applyFont="1" applyFill="1" applyBorder="1" applyAlignment="1">
      <alignment horizontal="left" vertical="center" wrapText="1"/>
    </xf>
    <xf numFmtId="0" fontId="68" fillId="0" borderId="20" xfId="0" applyFont="1" applyFill="1" applyBorder="1" applyAlignment="1">
      <alignment horizontal="left" vertical="center" wrapText="1"/>
    </xf>
    <xf numFmtId="0" fontId="69" fillId="4" borderId="0" xfId="1" applyFont="1" applyAlignment="1">
      <alignment horizontal="center"/>
    </xf>
    <xf numFmtId="0" fontId="60" fillId="50" borderId="39" xfId="0" applyFont="1" applyFill="1" applyBorder="1" applyAlignment="1" applyProtection="1">
      <alignment horizontal="left" vertical="center" wrapText="1" readingOrder="1"/>
      <protection locked="0"/>
    </xf>
    <xf numFmtId="0" fontId="60" fillId="50" borderId="36" xfId="0" applyFont="1" applyFill="1" applyBorder="1" applyAlignment="1" applyProtection="1">
      <alignment horizontal="left" vertical="center" wrapText="1" readingOrder="1"/>
      <protection locked="0"/>
    </xf>
    <xf numFmtId="0" fontId="60" fillId="50" borderId="35" xfId="0" applyFont="1" applyFill="1" applyBorder="1" applyAlignment="1" applyProtection="1">
      <alignment horizontal="left" vertical="center" wrapText="1" readingOrder="1"/>
      <protection locked="0"/>
    </xf>
    <xf numFmtId="0" fontId="60" fillId="50" borderId="13" xfId="0" applyFont="1" applyFill="1" applyBorder="1" applyAlignment="1" applyProtection="1">
      <alignment horizontal="left" vertical="center" wrapText="1" readingOrder="1"/>
      <protection locked="0"/>
    </xf>
    <xf numFmtId="0" fontId="60" fillId="50" borderId="3" xfId="0" applyFont="1" applyFill="1" applyBorder="1" applyAlignment="1" applyProtection="1">
      <alignment horizontal="left" vertical="center" wrapText="1" readingOrder="1"/>
      <protection locked="0"/>
    </xf>
    <xf numFmtId="0" fontId="60" fillId="50" borderId="14" xfId="0" applyFont="1" applyFill="1" applyBorder="1" applyAlignment="1" applyProtection="1">
      <alignment horizontal="left" vertical="center" wrapText="1" readingOrder="1"/>
      <protection locked="0"/>
    </xf>
    <xf numFmtId="0" fontId="61" fillId="50" borderId="0" xfId="0" applyFont="1" applyFill="1" applyBorder="1" applyAlignment="1" applyProtection="1">
      <alignment horizontal="left" vertical="center" wrapText="1" readingOrder="1"/>
      <protection locked="0"/>
    </xf>
    <xf numFmtId="0" fontId="62" fillId="12" borderId="42" xfId="0" applyFont="1" applyFill="1" applyBorder="1" applyAlignment="1">
      <alignment horizontal="center" vertical="center"/>
    </xf>
    <xf numFmtId="0" fontId="62" fillId="12" borderId="20" xfId="0" applyFont="1" applyFill="1" applyBorder="1" applyAlignment="1">
      <alignment horizontal="center" vertical="center"/>
    </xf>
    <xf numFmtId="0" fontId="62" fillId="12" borderId="43" xfId="0" applyFont="1" applyFill="1" applyBorder="1" applyAlignment="1">
      <alignment horizontal="center" vertical="center"/>
    </xf>
    <xf numFmtId="0" fontId="62" fillId="12" borderId="45" xfId="0" applyFont="1" applyFill="1" applyBorder="1" applyAlignment="1">
      <alignment horizontal="center" vertical="center"/>
    </xf>
    <xf numFmtId="0" fontId="62" fillId="12" borderId="46" xfId="0" applyFont="1" applyFill="1" applyBorder="1" applyAlignment="1">
      <alignment horizontal="center" vertical="center"/>
    </xf>
    <xf numFmtId="0" fontId="62" fillId="12" borderId="47" xfId="0" applyFont="1" applyFill="1" applyBorder="1" applyAlignment="1">
      <alignment horizontal="center" vertical="center"/>
    </xf>
    <xf numFmtId="0" fontId="61" fillId="50" borderId="8" xfId="0" applyFont="1" applyFill="1" applyBorder="1" applyAlignment="1" applyProtection="1">
      <alignment horizontal="left" vertical="center" wrapText="1" readingOrder="1"/>
      <protection locked="0"/>
    </xf>
    <xf numFmtId="0" fontId="61" fillId="50" borderId="7" xfId="0" applyFont="1" applyFill="1" applyBorder="1" applyAlignment="1" applyProtection="1">
      <alignment horizontal="left" vertical="center" wrapText="1" readingOrder="1"/>
      <protection locked="0"/>
    </xf>
    <xf numFmtId="0" fontId="62" fillId="12" borderId="1" xfId="0" applyFont="1" applyFill="1" applyBorder="1" applyAlignment="1">
      <alignment horizontal="center" vertical="center"/>
    </xf>
    <xf numFmtId="0" fontId="64" fillId="54" borderId="8" xfId="0" applyFont="1" applyFill="1" applyBorder="1" applyAlignment="1">
      <alignment horizontal="left" vertical="center" wrapText="1"/>
    </xf>
    <xf numFmtId="0" fontId="64" fillId="54" borderId="7" xfId="0" applyFont="1" applyFill="1" applyBorder="1" applyAlignment="1">
      <alignment horizontal="left" vertical="center" wrapText="1"/>
    </xf>
    <xf numFmtId="0" fontId="57" fillId="4" borderId="3" xfId="1" applyFont="1" applyBorder="1" applyAlignment="1">
      <alignment horizontal="center" vertical="center"/>
    </xf>
    <xf numFmtId="0" fontId="59" fillId="51" borderId="6" xfId="0" applyFont="1" applyFill="1" applyBorder="1" applyAlignment="1">
      <alignment horizontal="left"/>
    </xf>
    <xf numFmtId="0" fontId="59" fillId="51" borderId="37" xfId="0" applyFont="1" applyFill="1" applyBorder="1" applyAlignment="1">
      <alignment horizontal="left"/>
    </xf>
    <xf numFmtId="0" fontId="59" fillId="51" borderId="38" xfId="0" applyFont="1" applyFill="1" applyBorder="1" applyAlignment="1">
      <alignment horizontal="left"/>
    </xf>
    <xf numFmtId="0" fontId="0" fillId="51" borderId="1" xfId="0" applyFill="1" applyBorder="1" applyAlignment="1">
      <alignment horizontal="center"/>
    </xf>
    <xf numFmtId="0" fontId="60" fillId="50" borderId="6" xfId="0" applyFont="1" applyFill="1" applyBorder="1" applyAlignment="1" applyProtection="1">
      <alignment horizontal="left" vertical="center" wrapText="1" readingOrder="1"/>
      <protection locked="0"/>
    </xf>
    <xf numFmtId="0" fontId="60" fillId="50" borderId="37" xfId="0" applyFont="1" applyFill="1" applyBorder="1" applyAlignment="1" applyProtection="1">
      <alignment horizontal="left" vertical="center" wrapText="1" readingOrder="1"/>
      <protection locked="0"/>
    </xf>
    <xf numFmtId="0" fontId="60" fillId="50" borderId="38" xfId="0" applyFont="1" applyFill="1" applyBorder="1" applyAlignment="1" applyProtection="1">
      <alignment horizontal="left" vertical="center" wrapText="1" readingOrder="1"/>
      <protection locked="0"/>
    </xf>
    <xf numFmtId="0" fontId="26" fillId="25" borderId="39" xfId="1" applyFont="1" applyFill="1" applyBorder="1" applyAlignment="1">
      <alignment horizontal="center" vertical="center" wrapText="1"/>
    </xf>
    <xf numFmtId="0" fontId="26" fillId="25" borderId="35" xfId="1" applyFont="1" applyFill="1" applyBorder="1" applyAlignment="1">
      <alignment horizontal="center" vertical="center" wrapText="1"/>
    </xf>
    <xf numFmtId="0" fontId="33" fillId="17" borderId="37" xfId="9" applyFont="1" applyFill="1" applyBorder="1" applyAlignment="1">
      <alignment horizontal="center" wrapText="1"/>
    </xf>
    <xf numFmtId="0" fontId="32" fillId="25" borderId="39" xfId="1" applyFont="1" applyFill="1" applyBorder="1" applyAlignment="1">
      <alignment horizontal="center" vertical="center" wrapText="1"/>
    </xf>
    <xf numFmtId="0" fontId="32" fillId="25" borderId="35" xfId="1" applyFont="1" applyFill="1" applyBorder="1" applyAlignment="1">
      <alignment horizontal="center" vertical="center" wrapText="1"/>
    </xf>
    <xf numFmtId="9" fontId="30" fillId="24" borderId="4" xfId="697" applyNumberFormat="1" applyFont="1" applyFill="1" applyBorder="1" applyAlignment="1">
      <alignment horizontal="center" vertical="center" wrapText="1"/>
    </xf>
  </cellXfs>
  <cellStyles count="698">
    <cellStyle name="20% - Énfasis1 2" xfId="24"/>
    <cellStyle name="20% - Énfasis1 3" xfId="25"/>
    <cellStyle name="20% - Énfasis1 4" xfId="26"/>
    <cellStyle name="20% - Énfasis2 2" xfId="27"/>
    <cellStyle name="20% - Énfasis2 3" xfId="28"/>
    <cellStyle name="20% - Énfasis2 4" xfId="29"/>
    <cellStyle name="20% - Énfasis3 2" xfId="30"/>
    <cellStyle name="20% - Énfasis3 3" xfId="31"/>
    <cellStyle name="20% - Énfasis3 4" xfId="32"/>
    <cellStyle name="20% - Énfasis4 2" xfId="33"/>
    <cellStyle name="20% - Énfasis4 3" xfId="34"/>
    <cellStyle name="20% - Énfasis4 4" xfId="35"/>
    <cellStyle name="20% - Énfasis5 2" xfId="36"/>
    <cellStyle name="20% - Énfasis5 3" xfId="37"/>
    <cellStyle name="20% - Énfasis5 4" xfId="38"/>
    <cellStyle name="20% - Énfasis5 5" xfId="21"/>
    <cellStyle name="20% - Énfasis5 5 2" xfId="696"/>
    <cellStyle name="20% - Énfasis6 2" xfId="39"/>
    <cellStyle name="20% - Énfasis6 3" xfId="40"/>
    <cellStyle name="20% - Énfasis6 4" xfId="41"/>
    <cellStyle name="40% - Énfasis1 2" xfId="42"/>
    <cellStyle name="40% - Énfasis1 3" xfId="43"/>
    <cellStyle name="40% - Énfasis1 4" xfId="44"/>
    <cellStyle name="40% - Énfasis2 2" xfId="45"/>
    <cellStyle name="40% - Énfasis2 3" xfId="46"/>
    <cellStyle name="40% - Énfasis2 4" xfId="47"/>
    <cellStyle name="40% - Énfasis3 2" xfId="48"/>
    <cellStyle name="40% - Énfasis3 3" xfId="49"/>
    <cellStyle name="40% - Énfasis3 4" xfId="50"/>
    <cellStyle name="40% - Énfasis4 2" xfId="51"/>
    <cellStyle name="40% - Énfasis4 3" xfId="52"/>
    <cellStyle name="40% - Énfasis4 4" xfId="53"/>
    <cellStyle name="40% - Énfasis5 2" xfId="54"/>
    <cellStyle name="40% - Énfasis5 3" xfId="55"/>
    <cellStyle name="40% - Énfasis5 4" xfId="56"/>
    <cellStyle name="40% - Énfasis6 2" xfId="57"/>
    <cellStyle name="40% - Énfasis6 3" xfId="58"/>
    <cellStyle name="40% - Énfasis6 4" xfId="59"/>
    <cellStyle name="60% - Énfasis1 2" xfId="60"/>
    <cellStyle name="60% - Énfasis2 2" xfId="61"/>
    <cellStyle name="60% - Énfasis3 2" xfId="62"/>
    <cellStyle name="60% - Énfasis4 2" xfId="63"/>
    <cellStyle name="60% - Énfasis5 2" xfId="64"/>
    <cellStyle name="60% - Énfasis6 2" xfId="65"/>
    <cellStyle name="Buena 2" xfId="66"/>
    <cellStyle name="Cálculo 2" xfId="67"/>
    <cellStyle name="Cálculo 2 2" xfId="68"/>
    <cellStyle name="Cálculo 2 3" xfId="69"/>
    <cellStyle name="Cálculo 2 4" xfId="70"/>
    <cellStyle name="Celda de comprobación 2" xfId="71"/>
    <cellStyle name="Celda vinculada 2" xfId="72"/>
    <cellStyle name="Comma" xfId="73"/>
    <cellStyle name="Currency" xfId="74"/>
    <cellStyle name="Currency 2" xfId="75"/>
    <cellStyle name="Date" xfId="76"/>
    <cellStyle name="Encabezado 4 2" xfId="77"/>
    <cellStyle name="Énfasis1" xfId="1" builtinId="29"/>
    <cellStyle name="Énfasis1 2" xfId="78"/>
    <cellStyle name="Énfasis1 3" xfId="79"/>
    <cellStyle name="Énfasis2 2" xfId="80"/>
    <cellStyle name="Énfasis3 2" xfId="81"/>
    <cellStyle name="Énfasis4 2" xfId="82"/>
    <cellStyle name="Énfasis5 2" xfId="83"/>
    <cellStyle name="Énfasis6 2" xfId="84"/>
    <cellStyle name="Entrada 2" xfId="85"/>
    <cellStyle name="Entrada 2 2" xfId="86"/>
    <cellStyle name="Entrada 2 3" xfId="87"/>
    <cellStyle name="Entrada 2 4" xfId="88"/>
    <cellStyle name="Estilo 1" xfId="89"/>
    <cellStyle name="Euro" xfId="2"/>
    <cellStyle name="Euro 2" xfId="90"/>
    <cellStyle name="Euro 2 2" xfId="91"/>
    <cellStyle name="Euro 3" xfId="92"/>
    <cellStyle name="Euro 3 2" xfId="93"/>
    <cellStyle name="Euro 4" xfId="94"/>
    <cellStyle name="Fixed" xfId="95"/>
    <cellStyle name="Fixed 2" xfId="96"/>
    <cellStyle name="Heading1" xfId="97"/>
    <cellStyle name="Heading1 2" xfId="98"/>
    <cellStyle name="Heading2" xfId="99"/>
    <cellStyle name="Heading2 2" xfId="100"/>
    <cellStyle name="Hipervínculo 2" xfId="101"/>
    <cellStyle name="Hipervínculo 3" xfId="102"/>
    <cellStyle name="Hipervínculo 4" xfId="103"/>
    <cellStyle name="Incorrecto 2" xfId="104"/>
    <cellStyle name="Millares [0] 10" xfId="105"/>
    <cellStyle name="Millares [0] 2" xfId="106"/>
    <cellStyle name="Millares [0] 2 10" xfId="107"/>
    <cellStyle name="Millares [0] 2 11" xfId="108"/>
    <cellStyle name="Millares [0] 2 12" xfId="109"/>
    <cellStyle name="Millares [0] 2 13" xfId="110"/>
    <cellStyle name="Millares [0] 2 14" xfId="111"/>
    <cellStyle name="Millares [0] 2 15" xfId="112"/>
    <cellStyle name="Millares [0] 2 16" xfId="113"/>
    <cellStyle name="Millares [0] 2 17" xfId="114"/>
    <cellStyle name="Millares [0] 2 18" xfId="115"/>
    <cellStyle name="Millares [0] 2 19" xfId="116"/>
    <cellStyle name="Millares [0] 2 2" xfId="117"/>
    <cellStyle name="Millares [0] 2 20" xfId="118"/>
    <cellStyle name="Millares [0] 2 21" xfId="119"/>
    <cellStyle name="Millares [0] 2 22" xfId="120"/>
    <cellStyle name="Millares [0] 2 23" xfId="121"/>
    <cellStyle name="Millares [0] 2 24" xfId="122"/>
    <cellStyle name="Millares [0] 2 25" xfId="123"/>
    <cellStyle name="Millares [0] 2 26" xfId="124"/>
    <cellStyle name="Millares [0] 2 27" xfId="125"/>
    <cellStyle name="Millares [0] 2 28" xfId="126"/>
    <cellStyle name="Millares [0] 2 29" xfId="127"/>
    <cellStyle name="Millares [0] 2 3" xfId="128"/>
    <cellStyle name="Millares [0] 2 30" xfId="129"/>
    <cellStyle name="Millares [0] 2 31" xfId="130"/>
    <cellStyle name="Millares [0] 2 32" xfId="131"/>
    <cellStyle name="Millares [0] 2 33" xfId="132"/>
    <cellStyle name="Millares [0] 2 34" xfId="133"/>
    <cellStyle name="Millares [0] 2 35" xfId="134"/>
    <cellStyle name="Millares [0] 2 36" xfId="135"/>
    <cellStyle name="Millares [0] 2 37" xfId="136"/>
    <cellStyle name="Millares [0] 2 38" xfId="137"/>
    <cellStyle name="Millares [0] 2 39" xfId="138"/>
    <cellStyle name="Millares [0] 2 4" xfId="139"/>
    <cellStyle name="Millares [0] 2 40" xfId="140"/>
    <cellStyle name="Millares [0] 2 41" xfId="141"/>
    <cellStyle name="Millares [0] 2 42" xfId="142"/>
    <cellStyle name="Millares [0] 2 43" xfId="143"/>
    <cellStyle name="Millares [0] 2 44" xfId="144"/>
    <cellStyle name="Millares [0] 2 45" xfId="145"/>
    <cellStyle name="Millares [0] 2 46" xfId="146"/>
    <cellStyle name="Millares [0] 2 47" xfId="147"/>
    <cellStyle name="Millares [0] 2 48" xfId="148"/>
    <cellStyle name="Millares [0] 2 49" xfId="149"/>
    <cellStyle name="Millares [0] 2 5" xfId="150"/>
    <cellStyle name="Millares [0] 2 50" xfId="151"/>
    <cellStyle name="Millares [0] 2 51" xfId="152"/>
    <cellStyle name="Millares [0] 2 52" xfId="153"/>
    <cellStyle name="Millares [0] 2 6" xfId="154"/>
    <cellStyle name="Millares [0] 2 7" xfId="155"/>
    <cellStyle name="Millares [0] 2 8" xfId="156"/>
    <cellStyle name="Millares [0] 2 9" xfId="157"/>
    <cellStyle name="Millares [0] 3" xfId="158"/>
    <cellStyle name="Millares [0] 3 2" xfId="159"/>
    <cellStyle name="Millares [0] 4" xfId="160"/>
    <cellStyle name="Millares [0] 4 2" xfId="161"/>
    <cellStyle name="Millares [0] 5" xfId="162"/>
    <cellStyle name="Millares [0] 6" xfId="163"/>
    <cellStyle name="Millares [0] 6 2" xfId="164"/>
    <cellStyle name="Millares [0]_Inversion 2004  Oct. 4" xfId="3"/>
    <cellStyle name="Millares 10" xfId="165"/>
    <cellStyle name="Millares 11" xfId="695"/>
    <cellStyle name="Millares 2" xfId="4"/>
    <cellStyle name="Millares 2 10" xfId="166"/>
    <cellStyle name="Millares 2 11" xfId="167"/>
    <cellStyle name="Millares 2 12" xfId="168"/>
    <cellStyle name="Millares 2 13" xfId="169"/>
    <cellStyle name="Millares 2 14" xfId="170"/>
    <cellStyle name="Millares 2 15" xfId="171"/>
    <cellStyle name="Millares 2 16" xfId="172"/>
    <cellStyle name="Millares 2 17" xfId="173"/>
    <cellStyle name="Millares 2 18" xfId="174"/>
    <cellStyle name="Millares 2 19" xfId="175"/>
    <cellStyle name="Millares 2 2" xfId="176"/>
    <cellStyle name="Millares 2 2 2" xfId="177"/>
    <cellStyle name="Millares 2 2 3" xfId="178"/>
    <cellStyle name="Millares 2 20" xfId="179"/>
    <cellStyle name="Millares 2 21" xfId="180"/>
    <cellStyle name="Millares 2 22" xfId="181"/>
    <cellStyle name="Millares 2 23" xfId="182"/>
    <cellStyle name="Millares 2 24" xfId="183"/>
    <cellStyle name="Millares 2 25" xfId="184"/>
    <cellStyle name="Millares 2 26" xfId="185"/>
    <cellStyle name="Millares 2 27" xfId="186"/>
    <cellStyle name="Millares 2 28" xfId="187"/>
    <cellStyle name="Millares 2 29" xfId="188"/>
    <cellStyle name="Millares 2 3" xfId="189"/>
    <cellStyle name="Millares 2 30" xfId="190"/>
    <cellStyle name="Millares 2 31" xfId="191"/>
    <cellStyle name="Millares 2 32" xfId="192"/>
    <cellStyle name="Millares 2 33" xfId="193"/>
    <cellStyle name="Millares 2 34" xfId="194"/>
    <cellStyle name="Millares 2 35" xfId="195"/>
    <cellStyle name="Millares 2 36" xfId="196"/>
    <cellStyle name="Millares 2 37" xfId="197"/>
    <cellStyle name="Millares 2 38" xfId="198"/>
    <cellStyle name="Millares 2 39" xfId="199"/>
    <cellStyle name="Millares 2 4" xfId="200"/>
    <cellStyle name="Millares 2 40" xfId="201"/>
    <cellStyle name="Millares 2 41" xfId="202"/>
    <cellStyle name="Millares 2 42" xfId="203"/>
    <cellStyle name="Millares 2 43" xfId="204"/>
    <cellStyle name="Millares 2 44" xfId="205"/>
    <cellStyle name="Millares 2 45" xfId="206"/>
    <cellStyle name="Millares 2 46" xfId="207"/>
    <cellStyle name="Millares 2 47" xfId="208"/>
    <cellStyle name="Millares 2 48" xfId="209"/>
    <cellStyle name="Millares 2 49" xfId="210"/>
    <cellStyle name="Millares 2 5" xfId="211"/>
    <cellStyle name="Millares 2 50" xfId="212"/>
    <cellStyle name="Millares 2 51" xfId="213"/>
    <cellStyle name="Millares 2 52" xfId="214"/>
    <cellStyle name="Millares 2 6" xfId="215"/>
    <cellStyle name="Millares 2 7" xfId="216"/>
    <cellStyle name="Millares 2 8" xfId="217"/>
    <cellStyle name="Millares 2 9" xfId="218"/>
    <cellStyle name="Millares 3" xfId="219"/>
    <cellStyle name="Millares 3 2" xfId="220"/>
    <cellStyle name="Millares 4" xfId="221"/>
    <cellStyle name="Millares 5" xfId="222"/>
    <cellStyle name="Millares 5 2" xfId="223"/>
    <cellStyle name="Millares 6" xfId="224"/>
    <cellStyle name="Millares 7" xfId="225"/>
    <cellStyle name="Millares 8" xfId="226"/>
    <cellStyle name="Millares 8 2" xfId="227"/>
    <cellStyle name="Millares 9" xfId="228"/>
    <cellStyle name="MillÔres [0]_LISTADO MAESTRO DE DOCUMENTOS" xfId="229"/>
    <cellStyle name="Moneda 2" xfId="230"/>
    <cellStyle name="Moneda 2 2" xfId="231"/>
    <cellStyle name="Neutral 2" xfId="232"/>
    <cellStyle name="Normal" xfId="0" builtinId="0"/>
    <cellStyle name="Normal 10" xfId="233"/>
    <cellStyle name="Normal 10 2" xfId="234"/>
    <cellStyle name="Normal 11" xfId="235"/>
    <cellStyle name="Normal 12" xfId="236"/>
    <cellStyle name="Normal 13" xfId="237"/>
    <cellStyle name="Normal 14" xfId="238"/>
    <cellStyle name="Normal 15" xfId="239"/>
    <cellStyle name="Normal 15 2" xfId="18"/>
    <cellStyle name="Normal 16" xfId="240"/>
    <cellStyle name="Normal 17" xfId="241"/>
    <cellStyle name="Normal 17 2" xfId="242"/>
    <cellStyle name="Normal 18" xfId="243"/>
    <cellStyle name="Normal 19" xfId="697"/>
    <cellStyle name="Normal 2" xfId="5"/>
    <cellStyle name="Normal 2 10" xfId="244"/>
    <cellStyle name="Normal 2 10 2" xfId="245"/>
    <cellStyle name="Normal 2 11" xfId="246"/>
    <cellStyle name="Normal 2 11 2" xfId="247"/>
    <cellStyle name="Normal 2 12" xfId="248"/>
    <cellStyle name="Normal 2 12 2" xfId="249"/>
    <cellStyle name="Normal 2 13" xfId="250"/>
    <cellStyle name="Normal 2 13 2" xfId="251"/>
    <cellStyle name="Normal 2 14" xfId="252"/>
    <cellStyle name="Normal 2 14 2" xfId="253"/>
    <cellStyle name="Normal 2 15" xfId="254"/>
    <cellStyle name="Normal 2 15 2" xfId="255"/>
    <cellStyle name="Normal 2 16" xfId="256"/>
    <cellStyle name="Normal 2 16 2" xfId="257"/>
    <cellStyle name="Normal 2 17" xfId="258"/>
    <cellStyle name="Normal 2 17 2" xfId="259"/>
    <cellStyle name="Normal 2 18" xfId="260"/>
    <cellStyle name="Normal 2 18 2" xfId="261"/>
    <cellStyle name="Normal 2 19" xfId="262"/>
    <cellStyle name="Normal 2 19 2" xfId="263"/>
    <cellStyle name="Normal 2 2" xfId="264"/>
    <cellStyle name="Normal 2 2 2" xfId="265"/>
    <cellStyle name="Normal 2 20" xfId="266"/>
    <cellStyle name="Normal 2 20 2" xfId="267"/>
    <cellStyle name="Normal 2 21" xfId="268"/>
    <cellStyle name="Normal 2 21 2" xfId="269"/>
    <cellStyle name="Normal 2 22" xfId="270"/>
    <cellStyle name="Normal 2 22 2" xfId="271"/>
    <cellStyle name="Normal 2 23" xfId="272"/>
    <cellStyle name="Normal 2 23 2" xfId="273"/>
    <cellStyle name="Normal 2 24" xfId="274"/>
    <cellStyle name="Normal 2 24 2" xfId="275"/>
    <cellStyle name="Normal 2 25" xfId="276"/>
    <cellStyle name="Normal 2 25 2" xfId="277"/>
    <cellStyle name="Normal 2 26" xfId="278"/>
    <cellStyle name="Normal 2 26 2" xfId="279"/>
    <cellStyle name="Normal 2 27" xfId="280"/>
    <cellStyle name="Normal 2 27 2" xfId="281"/>
    <cellStyle name="Normal 2 28" xfId="282"/>
    <cellStyle name="Normal 2 28 2" xfId="283"/>
    <cellStyle name="Normal 2 29" xfId="284"/>
    <cellStyle name="Normal 2 29 2" xfId="285"/>
    <cellStyle name="Normal 2 3" xfId="286"/>
    <cellStyle name="Normal 2 3 2" xfId="287"/>
    <cellStyle name="Normal 2 30" xfId="288"/>
    <cellStyle name="Normal 2 30 2" xfId="289"/>
    <cellStyle name="Normal 2 31" xfId="290"/>
    <cellStyle name="Normal 2 31 2" xfId="291"/>
    <cellStyle name="Normal 2 32" xfId="292"/>
    <cellStyle name="Normal 2 32 2" xfId="293"/>
    <cellStyle name="Normal 2 33" xfId="294"/>
    <cellStyle name="Normal 2 33 2" xfId="295"/>
    <cellStyle name="Normal 2 34" xfId="296"/>
    <cellStyle name="Normal 2 34 2" xfId="297"/>
    <cellStyle name="Normal 2 35" xfId="298"/>
    <cellStyle name="Normal 2 35 2" xfId="299"/>
    <cellStyle name="Normal 2 36" xfId="300"/>
    <cellStyle name="Normal 2 36 2" xfId="301"/>
    <cellStyle name="Normal 2 37" xfId="302"/>
    <cellStyle name="Normal 2 37 2" xfId="303"/>
    <cellStyle name="Normal 2 38" xfId="304"/>
    <cellStyle name="Normal 2 38 2" xfId="305"/>
    <cellStyle name="Normal 2 39" xfId="306"/>
    <cellStyle name="Normal 2 39 2" xfId="307"/>
    <cellStyle name="Normal 2 4" xfId="308"/>
    <cellStyle name="Normal 2 4 2" xfId="309"/>
    <cellStyle name="Normal 2 40" xfId="310"/>
    <cellStyle name="Normal 2 40 2" xfId="311"/>
    <cellStyle name="Normal 2 41" xfId="312"/>
    <cellStyle name="Normal 2 41 2" xfId="313"/>
    <cellStyle name="Normal 2 42" xfId="314"/>
    <cellStyle name="Normal 2 42 2" xfId="315"/>
    <cellStyle name="Normal 2 43" xfId="316"/>
    <cellStyle name="Normal 2 43 2" xfId="317"/>
    <cellStyle name="Normal 2 44" xfId="318"/>
    <cellStyle name="Normal 2 44 2" xfId="319"/>
    <cellStyle name="Normal 2 45" xfId="320"/>
    <cellStyle name="Normal 2 45 2" xfId="321"/>
    <cellStyle name="Normal 2 46" xfId="322"/>
    <cellStyle name="Normal 2 46 2" xfId="323"/>
    <cellStyle name="Normal 2 47" xfId="324"/>
    <cellStyle name="Normal 2 47 2" xfId="325"/>
    <cellStyle name="Normal 2 48" xfId="326"/>
    <cellStyle name="Normal 2 48 2" xfId="327"/>
    <cellStyle name="Normal 2 49" xfId="328"/>
    <cellStyle name="Normal 2 49 2" xfId="329"/>
    <cellStyle name="Normal 2 5" xfId="330"/>
    <cellStyle name="Normal 2 5 2" xfId="331"/>
    <cellStyle name="Normal 2 50" xfId="332"/>
    <cellStyle name="Normal 2 50 2" xfId="333"/>
    <cellStyle name="Normal 2 51" xfId="334"/>
    <cellStyle name="Normal 2 51 2" xfId="335"/>
    <cellStyle name="Normal 2 52" xfId="336"/>
    <cellStyle name="Normal 2 52 2" xfId="337"/>
    <cellStyle name="Normal 2 53" xfId="338"/>
    <cellStyle name="Normal 2 53 2" xfId="339"/>
    <cellStyle name="Normal 2 54" xfId="340"/>
    <cellStyle name="Normal 2 6" xfId="341"/>
    <cellStyle name="Normal 2 6 2" xfId="342"/>
    <cellStyle name="Normal 2 7" xfId="343"/>
    <cellStyle name="Normal 2 7 2" xfId="344"/>
    <cellStyle name="Normal 2 8" xfId="345"/>
    <cellStyle name="Normal 2 8 2" xfId="346"/>
    <cellStyle name="Normal 2 9" xfId="347"/>
    <cellStyle name="Normal 2 9 2" xfId="348"/>
    <cellStyle name="Normal 20" xfId="349"/>
    <cellStyle name="Normal 22" xfId="350"/>
    <cellStyle name="Normal 24" xfId="351"/>
    <cellStyle name="Normal 26" xfId="352"/>
    <cellStyle name="Normal 28" xfId="353"/>
    <cellStyle name="Normal 3" xfId="6"/>
    <cellStyle name="Normal 3 2" xfId="354"/>
    <cellStyle name="Normal 3 2 2" xfId="355"/>
    <cellStyle name="Normal 3 3" xfId="356"/>
    <cellStyle name="Normal 30" xfId="357"/>
    <cellStyle name="Normal 33" xfId="358"/>
    <cellStyle name="Normal 34" xfId="359"/>
    <cellStyle name="Normal 37" xfId="360"/>
    <cellStyle name="Normal 38" xfId="361"/>
    <cellStyle name="Normal 4" xfId="17"/>
    <cellStyle name="Normal 4 10" xfId="362"/>
    <cellStyle name="Normal 4 11" xfId="363"/>
    <cellStyle name="Normal 4 12" xfId="364"/>
    <cellStyle name="Normal 4 13" xfId="365"/>
    <cellStyle name="Normal 4 14" xfId="366"/>
    <cellStyle name="Normal 4 15" xfId="367"/>
    <cellStyle name="Normal 4 16" xfId="368"/>
    <cellStyle name="Normal 4 17" xfId="369"/>
    <cellStyle name="Normal 4 18" xfId="370"/>
    <cellStyle name="Normal 4 19" xfId="371"/>
    <cellStyle name="Normal 4 2" xfId="372"/>
    <cellStyle name="Normal 4 2 2" xfId="373"/>
    <cellStyle name="Normal 4 20" xfId="374"/>
    <cellStyle name="Normal 4 21" xfId="375"/>
    <cellStyle name="Normal 4 22" xfId="376"/>
    <cellStyle name="Normal 4 23" xfId="377"/>
    <cellStyle name="Normal 4 24" xfId="378"/>
    <cellStyle name="Normal 4 25" xfId="379"/>
    <cellStyle name="Normal 4 26" xfId="380"/>
    <cellStyle name="Normal 4 27" xfId="381"/>
    <cellStyle name="Normal 4 28" xfId="382"/>
    <cellStyle name="Normal 4 29" xfId="383"/>
    <cellStyle name="Normal 4 3" xfId="384"/>
    <cellStyle name="Normal 4 30" xfId="385"/>
    <cellStyle name="Normal 4 31" xfId="386"/>
    <cellStyle name="Normal 4 32" xfId="387"/>
    <cellStyle name="Normal 4 33" xfId="388"/>
    <cellStyle name="Normal 4 34" xfId="389"/>
    <cellStyle name="Normal 4 35" xfId="390"/>
    <cellStyle name="Normal 4 36" xfId="391"/>
    <cellStyle name="Normal 4 37" xfId="392"/>
    <cellStyle name="Normal 4 38" xfId="393"/>
    <cellStyle name="Normal 4 39" xfId="394"/>
    <cellStyle name="Normal 4 4" xfId="395"/>
    <cellStyle name="Normal 4 40" xfId="396"/>
    <cellStyle name="Normal 4 41" xfId="397"/>
    <cellStyle name="Normal 4 42" xfId="398"/>
    <cellStyle name="Normal 4 43" xfId="399"/>
    <cellStyle name="Normal 4 44" xfId="400"/>
    <cellStyle name="Normal 4 45" xfId="401"/>
    <cellStyle name="Normal 4 46" xfId="402"/>
    <cellStyle name="Normal 4 47" xfId="403"/>
    <cellStyle name="Normal 4 48" xfId="404"/>
    <cellStyle name="Normal 4 49" xfId="405"/>
    <cellStyle name="Normal 4 5" xfId="406"/>
    <cellStyle name="Normal 4 50" xfId="407"/>
    <cellStyle name="Normal 4 51" xfId="408"/>
    <cellStyle name="Normal 4 52" xfId="409"/>
    <cellStyle name="Normal 4 53" xfId="410"/>
    <cellStyle name="Normal 4 53 2" xfId="411"/>
    <cellStyle name="Normal 4 6" xfId="412"/>
    <cellStyle name="Normal 4 7" xfId="413"/>
    <cellStyle name="Normal 4 8" xfId="414"/>
    <cellStyle name="Normal 4 9" xfId="415"/>
    <cellStyle name="Normal 40" xfId="416"/>
    <cellStyle name="Normal 41" xfId="417"/>
    <cellStyle name="Normal 42" xfId="418"/>
    <cellStyle name="Normal 43" xfId="419"/>
    <cellStyle name="Normal 44" xfId="420"/>
    <cellStyle name="Normal 5" xfId="7"/>
    <cellStyle name="Normal 5 2" xfId="421"/>
    <cellStyle name="Normal 54" xfId="422"/>
    <cellStyle name="Normal 6" xfId="8"/>
    <cellStyle name="Normal 6 2" xfId="423"/>
    <cellStyle name="Normal 7" xfId="424"/>
    <cellStyle name="Normal 7 2" xfId="23"/>
    <cellStyle name="Normal 8" xfId="425"/>
    <cellStyle name="Normal 8 2" xfId="426"/>
    <cellStyle name="Normal 9" xfId="427"/>
    <cellStyle name="Normal 9 2" xfId="428"/>
    <cellStyle name="Normal_Enero 30  Resul Ptales DIC 31" xfId="9"/>
    <cellStyle name="Normal_Inversion 2004  Oct. 4" xfId="10"/>
    <cellStyle name="Normal_Marzo 4 MG ACTIALIZADO  Webb" xfId="11"/>
    <cellStyle name="Notas 2" xfId="429"/>
    <cellStyle name="Notas 2 2" xfId="430"/>
    <cellStyle name="Notas 2 2 2" xfId="431"/>
    <cellStyle name="Notas 2 2 3" xfId="432"/>
    <cellStyle name="Notas 2 2 4" xfId="433"/>
    <cellStyle name="Notas 3" xfId="434"/>
    <cellStyle name="Notas 3 2" xfId="435"/>
    <cellStyle name="Notas 3 2 2" xfId="436"/>
    <cellStyle name="Notas 3 2 3" xfId="437"/>
    <cellStyle name="Notas 3 2 4" xfId="438"/>
    <cellStyle name="Notas 3 3" xfId="439"/>
    <cellStyle name="Notas 3 4" xfId="440"/>
    <cellStyle name="Notas 3 5" xfId="441"/>
    <cellStyle name="Notas 4" xfId="442"/>
    <cellStyle name="Notas 4 2" xfId="443"/>
    <cellStyle name="Notas 4 3" xfId="444"/>
    <cellStyle name="Notas 4 4" xfId="445"/>
    <cellStyle name="Percent" xfId="446"/>
    <cellStyle name="Percent 2" xfId="447"/>
    <cellStyle name="Porcentaje" xfId="12" builtinId="5"/>
    <cellStyle name="Porcentaje 2" xfId="13"/>
    <cellStyle name="Porcentaje 2 2" xfId="448"/>
    <cellStyle name="Porcentaje 2 2 2" xfId="449"/>
    <cellStyle name="Porcentaje 2 2 3" xfId="450"/>
    <cellStyle name="Porcentaje 2 3" xfId="22"/>
    <cellStyle name="Porcentaje 2 4" xfId="20"/>
    <cellStyle name="Porcentaje 3" xfId="14"/>
    <cellStyle name="Porcentaje 3 2" xfId="451"/>
    <cellStyle name="Porcentaje 4" xfId="452"/>
    <cellStyle name="Porcentaje 4 2" xfId="453"/>
    <cellStyle name="Porcentaje 4 2 2" xfId="454"/>
    <cellStyle name="Porcentaje 4 3" xfId="455"/>
    <cellStyle name="Porcentaje 5" xfId="19"/>
    <cellStyle name="Porcentaje 5 2" xfId="456"/>
    <cellStyle name="Porcentaje 6" xfId="457"/>
    <cellStyle name="Porcentaje 7" xfId="458"/>
    <cellStyle name="Porcentaje 8" xfId="459"/>
    <cellStyle name="Porcentaje 9" xfId="460"/>
    <cellStyle name="Porcentual 2" xfId="15"/>
    <cellStyle name="Porcentual 2 10" xfId="461"/>
    <cellStyle name="Porcentual 2 10 2" xfId="462"/>
    <cellStyle name="Porcentual 2 11" xfId="463"/>
    <cellStyle name="Porcentual 2 11 2" xfId="464"/>
    <cellStyle name="Porcentual 2 12" xfId="465"/>
    <cellStyle name="Porcentual 2 12 2" xfId="466"/>
    <cellStyle name="Porcentual 2 13" xfId="467"/>
    <cellStyle name="Porcentual 2 13 2" xfId="468"/>
    <cellStyle name="Porcentual 2 14" xfId="469"/>
    <cellStyle name="Porcentual 2 14 2" xfId="470"/>
    <cellStyle name="Porcentual 2 15" xfId="471"/>
    <cellStyle name="Porcentual 2 15 2" xfId="472"/>
    <cellStyle name="Porcentual 2 16" xfId="473"/>
    <cellStyle name="Porcentual 2 16 2" xfId="474"/>
    <cellStyle name="Porcentual 2 17" xfId="475"/>
    <cellStyle name="Porcentual 2 17 2" xfId="476"/>
    <cellStyle name="Porcentual 2 18" xfId="477"/>
    <cellStyle name="Porcentual 2 18 2" xfId="478"/>
    <cellStyle name="Porcentual 2 19" xfId="479"/>
    <cellStyle name="Porcentual 2 19 2" xfId="480"/>
    <cellStyle name="Porcentual 2 2" xfId="481"/>
    <cellStyle name="Porcentual 2 2 2" xfId="482"/>
    <cellStyle name="Porcentual 2 20" xfId="483"/>
    <cellStyle name="Porcentual 2 20 2" xfId="484"/>
    <cellStyle name="Porcentual 2 21" xfId="485"/>
    <cellStyle name="Porcentual 2 21 2" xfId="486"/>
    <cellStyle name="Porcentual 2 22" xfId="487"/>
    <cellStyle name="Porcentual 2 22 2" xfId="488"/>
    <cellStyle name="Porcentual 2 23" xfId="489"/>
    <cellStyle name="Porcentual 2 23 2" xfId="490"/>
    <cellStyle name="Porcentual 2 24" xfId="491"/>
    <cellStyle name="Porcentual 2 24 2" xfId="492"/>
    <cellStyle name="Porcentual 2 25" xfId="493"/>
    <cellStyle name="Porcentual 2 25 2" xfId="494"/>
    <cellStyle name="Porcentual 2 26" xfId="495"/>
    <cellStyle name="Porcentual 2 26 2" xfId="496"/>
    <cellStyle name="Porcentual 2 27" xfId="497"/>
    <cellStyle name="Porcentual 2 27 2" xfId="498"/>
    <cellStyle name="Porcentual 2 28" xfId="499"/>
    <cellStyle name="Porcentual 2 28 2" xfId="500"/>
    <cellStyle name="Porcentual 2 29" xfId="501"/>
    <cellStyle name="Porcentual 2 29 2" xfId="502"/>
    <cellStyle name="Porcentual 2 3" xfId="503"/>
    <cellStyle name="Porcentual 2 3 2" xfId="504"/>
    <cellStyle name="Porcentual 2 30" xfId="505"/>
    <cellStyle name="Porcentual 2 30 2" xfId="506"/>
    <cellStyle name="Porcentual 2 31" xfId="507"/>
    <cellStyle name="Porcentual 2 31 2" xfId="508"/>
    <cellStyle name="Porcentual 2 32" xfId="509"/>
    <cellStyle name="Porcentual 2 32 2" xfId="510"/>
    <cellStyle name="Porcentual 2 33" xfId="511"/>
    <cellStyle name="Porcentual 2 33 2" xfId="512"/>
    <cellStyle name="Porcentual 2 34" xfId="513"/>
    <cellStyle name="Porcentual 2 34 2" xfId="514"/>
    <cellStyle name="Porcentual 2 35" xfId="515"/>
    <cellStyle name="Porcentual 2 35 2" xfId="516"/>
    <cellStyle name="Porcentual 2 36" xfId="517"/>
    <cellStyle name="Porcentual 2 36 2" xfId="518"/>
    <cellStyle name="Porcentual 2 37" xfId="519"/>
    <cellStyle name="Porcentual 2 37 2" xfId="520"/>
    <cellStyle name="Porcentual 2 38" xfId="521"/>
    <cellStyle name="Porcentual 2 38 2" xfId="522"/>
    <cellStyle name="Porcentual 2 39" xfId="523"/>
    <cellStyle name="Porcentual 2 39 2" xfId="524"/>
    <cellStyle name="Porcentual 2 4" xfId="525"/>
    <cellStyle name="Porcentual 2 4 2" xfId="526"/>
    <cellStyle name="Porcentual 2 40" xfId="527"/>
    <cellStyle name="Porcentual 2 40 2" xfId="528"/>
    <cellStyle name="Porcentual 2 41" xfId="529"/>
    <cellStyle name="Porcentual 2 41 2" xfId="530"/>
    <cellStyle name="Porcentual 2 42" xfId="531"/>
    <cellStyle name="Porcentual 2 42 2" xfId="532"/>
    <cellStyle name="Porcentual 2 43" xfId="533"/>
    <cellStyle name="Porcentual 2 43 2" xfId="534"/>
    <cellStyle name="Porcentual 2 44" xfId="535"/>
    <cellStyle name="Porcentual 2 44 2" xfId="536"/>
    <cellStyle name="Porcentual 2 45" xfId="537"/>
    <cellStyle name="Porcentual 2 45 2" xfId="538"/>
    <cellStyle name="Porcentual 2 46" xfId="539"/>
    <cellStyle name="Porcentual 2 46 2" xfId="540"/>
    <cellStyle name="Porcentual 2 47" xfId="541"/>
    <cellStyle name="Porcentual 2 47 2" xfId="542"/>
    <cellStyle name="Porcentual 2 48" xfId="543"/>
    <cellStyle name="Porcentual 2 48 2" xfId="544"/>
    <cellStyle name="Porcentual 2 49" xfId="545"/>
    <cellStyle name="Porcentual 2 49 2" xfId="546"/>
    <cellStyle name="Porcentual 2 5" xfId="547"/>
    <cellStyle name="Porcentual 2 5 2" xfId="548"/>
    <cellStyle name="Porcentual 2 50" xfId="549"/>
    <cellStyle name="Porcentual 2 50 2" xfId="550"/>
    <cellStyle name="Porcentual 2 51" xfId="551"/>
    <cellStyle name="Porcentual 2 51 2" xfId="552"/>
    <cellStyle name="Porcentual 2 52" xfId="553"/>
    <cellStyle name="Porcentual 2 52 2" xfId="554"/>
    <cellStyle name="Porcentual 2 53" xfId="555"/>
    <cellStyle name="Porcentual 2 53 2" xfId="556"/>
    <cellStyle name="Porcentual 2 54" xfId="557"/>
    <cellStyle name="Porcentual 2 55" xfId="558"/>
    <cellStyle name="Porcentual 2 6" xfId="559"/>
    <cellStyle name="Porcentual 2 6 2" xfId="560"/>
    <cellStyle name="Porcentual 2 7" xfId="561"/>
    <cellStyle name="Porcentual 2 7 2" xfId="562"/>
    <cellStyle name="Porcentual 2 8" xfId="563"/>
    <cellStyle name="Porcentual 2 8 2" xfId="564"/>
    <cellStyle name="Porcentual 2 9" xfId="565"/>
    <cellStyle name="Porcentual 2 9 2" xfId="566"/>
    <cellStyle name="Porcentual 3" xfId="16"/>
    <cellStyle name="Porcentual 3 10" xfId="567"/>
    <cellStyle name="Porcentual 3 10 2" xfId="568"/>
    <cellStyle name="Porcentual 3 11" xfId="569"/>
    <cellStyle name="Porcentual 3 11 2" xfId="570"/>
    <cellStyle name="Porcentual 3 12" xfId="571"/>
    <cellStyle name="Porcentual 3 12 2" xfId="572"/>
    <cellStyle name="Porcentual 3 13" xfId="573"/>
    <cellStyle name="Porcentual 3 13 2" xfId="574"/>
    <cellStyle name="Porcentual 3 14" xfId="575"/>
    <cellStyle name="Porcentual 3 14 2" xfId="576"/>
    <cellStyle name="Porcentual 3 15" xfId="577"/>
    <cellStyle name="Porcentual 3 15 2" xfId="578"/>
    <cellStyle name="Porcentual 3 16" xfId="579"/>
    <cellStyle name="Porcentual 3 16 2" xfId="580"/>
    <cellStyle name="Porcentual 3 17" xfId="581"/>
    <cellStyle name="Porcentual 3 17 2" xfId="582"/>
    <cellStyle name="Porcentual 3 18" xfId="583"/>
    <cellStyle name="Porcentual 3 18 2" xfId="584"/>
    <cellStyle name="Porcentual 3 19" xfId="585"/>
    <cellStyle name="Porcentual 3 19 2" xfId="586"/>
    <cellStyle name="Porcentual 3 2" xfId="587"/>
    <cellStyle name="Porcentual 3 20" xfId="588"/>
    <cellStyle name="Porcentual 3 20 2" xfId="589"/>
    <cellStyle name="Porcentual 3 21" xfId="590"/>
    <cellStyle name="Porcentual 3 21 2" xfId="591"/>
    <cellStyle name="Porcentual 3 22" xfId="592"/>
    <cellStyle name="Porcentual 3 22 2" xfId="593"/>
    <cellStyle name="Porcentual 3 23" xfId="594"/>
    <cellStyle name="Porcentual 3 23 2" xfId="595"/>
    <cellStyle name="Porcentual 3 24" xfId="596"/>
    <cellStyle name="Porcentual 3 24 2" xfId="597"/>
    <cellStyle name="Porcentual 3 25" xfId="598"/>
    <cellStyle name="Porcentual 3 25 2" xfId="599"/>
    <cellStyle name="Porcentual 3 26" xfId="600"/>
    <cellStyle name="Porcentual 3 26 2" xfId="601"/>
    <cellStyle name="Porcentual 3 27" xfId="602"/>
    <cellStyle name="Porcentual 3 27 2" xfId="603"/>
    <cellStyle name="Porcentual 3 28" xfId="604"/>
    <cellStyle name="Porcentual 3 28 2" xfId="605"/>
    <cellStyle name="Porcentual 3 29" xfId="606"/>
    <cellStyle name="Porcentual 3 29 2" xfId="607"/>
    <cellStyle name="Porcentual 3 3" xfId="608"/>
    <cellStyle name="Porcentual 3 3 2" xfId="609"/>
    <cellStyle name="Porcentual 3 30" xfId="610"/>
    <cellStyle name="Porcentual 3 30 2" xfId="611"/>
    <cellStyle name="Porcentual 3 31" xfId="612"/>
    <cellStyle name="Porcentual 3 31 2" xfId="613"/>
    <cellStyle name="Porcentual 3 32" xfId="614"/>
    <cellStyle name="Porcentual 3 32 2" xfId="615"/>
    <cellStyle name="Porcentual 3 33" xfId="616"/>
    <cellStyle name="Porcentual 3 33 2" xfId="617"/>
    <cellStyle name="Porcentual 3 34" xfId="618"/>
    <cellStyle name="Porcentual 3 34 2" xfId="619"/>
    <cellStyle name="Porcentual 3 35" xfId="620"/>
    <cellStyle name="Porcentual 3 35 2" xfId="621"/>
    <cellStyle name="Porcentual 3 36" xfId="622"/>
    <cellStyle name="Porcentual 3 36 2" xfId="623"/>
    <cellStyle name="Porcentual 3 37" xfId="624"/>
    <cellStyle name="Porcentual 3 37 2" xfId="625"/>
    <cellStyle name="Porcentual 3 38" xfId="626"/>
    <cellStyle name="Porcentual 3 38 2" xfId="627"/>
    <cellStyle name="Porcentual 3 39" xfId="628"/>
    <cellStyle name="Porcentual 3 39 2" xfId="629"/>
    <cellStyle name="Porcentual 3 4" xfId="630"/>
    <cellStyle name="Porcentual 3 4 2" xfId="631"/>
    <cellStyle name="Porcentual 3 40" xfId="632"/>
    <cellStyle name="Porcentual 3 40 2" xfId="633"/>
    <cellStyle name="Porcentual 3 41" xfId="634"/>
    <cellStyle name="Porcentual 3 41 2" xfId="635"/>
    <cellStyle name="Porcentual 3 42" xfId="636"/>
    <cellStyle name="Porcentual 3 42 2" xfId="637"/>
    <cellStyle name="Porcentual 3 43" xfId="638"/>
    <cellStyle name="Porcentual 3 43 2" xfId="639"/>
    <cellStyle name="Porcentual 3 44" xfId="640"/>
    <cellStyle name="Porcentual 3 44 2" xfId="641"/>
    <cellStyle name="Porcentual 3 45" xfId="642"/>
    <cellStyle name="Porcentual 3 45 2" xfId="643"/>
    <cellStyle name="Porcentual 3 46" xfId="644"/>
    <cellStyle name="Porcentual 3 46 2" xfId="645"/>
    <cellStyle name="Porcentual 3 47" xfId="646"/>
    <cellStyle name="Porcentual 3 47 2" xfId="647"/>
    <cellStyle name="Porcentual 3 48" xfId="648"/>
    <cellStyle name="Porcentual 3 48 2" xfId="649"/>
    <cellStyle name="Porcentual 3 49" xfId="650"/>
    <cellStyle name="Porcentual 3 49 2" xfId="651"/>
    <cellStyle name="Porcentual 3 5" xfId="652"/>
    <cellStyle name="Porcentual 3 5 2" xfId="653"/>
    <cellStyle name="Porcentual 3 50" xfId="654"/>
    <cellStyle name="Porcentual 3 50 2" xfId="655"/>
    <cellStyle name="Porcentual 3 51" xfId="656"/>
    <cellStyle name="Porcentual 3 51 2" xfId="657"/>
    <cellStyle name="Porcentual 3 52" xfId="658"/>
    <cellStyle name="Porcentual 3 52 2" xfId="659"/>
    <cellStyle name="Porcentual 3 53" xfId="660"/>
    <cellStyle name="Porcentual 3 53 2" xfId="661"/>
    <cellStyle name="Porcentual 3 54" xfId="662"/>
    <cellStyle name="Porcentual 3 6" xfId="663"/>
    <cellStyle name="Porcentual 3 6 2" xfId="664"/>
    <cellStyle name="Porcentual 3 7" xfId="665"/>
    <cellStyle name="Porcentual 3 7 2" xfId="666"/>
    <cellStyle name="Porcentual 3 8" xfId="667"/>
    <cellStyle name="Porcentual 3 8 2" xfId="668"/>
    <cellStyle name="Porcentual 3 9" xfId="669"/>
    <cellStyle name="Porcentual 3 9 2" xfId="670"/>
    <cellStyle name="Porcentual 4" xfId="671"/>
    <cellStyle name="Porcentual 5" xfId="672"/>
    <cellStyle name="Porcentual 6" xfId="673"/>
    <cellStyle name="Porcentual 7" xfId="674"/>
    <cellStyle name="Porcentual 7 2" xfId="675"/>
    <cellStyle name="Porcentual 8" xfId="676"/>
    <cellStyle name="Salida 2" xfId="677"/>
    <cellStyle name="Salida 2 2" xfId="678"/>
    <cellStyle name="Salida 2 3" xfId="679"/>
    <cellStyle name="Salida 2 4" xfId="680"/>
    <cellStyle name="Texto de advertencia 2" xfId="681"/>
    <cellStyle name="Texto explicativo 2" xfId="682"/>
    <cellStyle name="Título 1 2" xfId="683"/>
    <cellStyle name="Título 2 2" xfId="684"/>
    <cellStyle name="Título 3 2" xfId="685"/>
    <cellStyle name="Título 3 2 2" xfId="686"/>
    <cellStyle name="Título 3 2 3" xfId="687"/>
    <cellStyle name="Título 3 2 4" xfId="688"/>
    <cellStyle name="Título 3 2 5" xfId="689"/>
    <cellStyle name="Título 4" xfId="690"/>
    <cellStyle name="Total 2" xfId="691"/>
    <cellStyle name="Total 2 2" xfId="692"/>
    <cellStyle name="Total 2 3" xfId="693"/>
    <cellStyle name="Total 2 4" xfId="694"/>
  </cellStyles>
  <dxfs count="0"/>
  <tableStyles count="0" defaultTableStyle="TableStyleMedium9" defaultPivotStyle="PivotStyleLight16"/>
  <colors>
    <mruColors>
      <color rgb="FF8CADD4"/>
      <color rgb="FFCCFFFF"/>
      <color rgb="FFDAEE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Anteproyecto%202009\GASTOS%202009\MGMP2008-2012%20Abril%201%20Ricardo%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2534345.AEROCIVIL\AppData\Local\Microsoft\Windows\Temporary%20Internet%20Files\Content.Outlook\FI2L5Z5P\Resul%20Ptales%2030%20de%20sept%20%20DE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ose%20Armando%20Pe&#241;a\PLAN%20DE%20ACCION%202012\enero\Resul%20Ptales%20enero3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Jose%20Armando%20Pe&#241;a\PLAN%20DE%20ACCION%202012\febrero\definitivo\Resul%20Ptales%20febrero%20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LADOS Y MODIFICACIONES"/>
      <sheetName val="OBLIGACIONES"/>
      <sheetName val="EJEC REGIONAL"/>
      <sheetName val="RESERVA"/>
      <sheetName val="resumen general"/>
      <sheetName val="resumen %"/>
      <sheetName val="resumen"/>
      <sheetName val="x programas presup"/>
      <sheetName val="x programas"/>
      <sheetName val="por areas"/>
      <sheetName val="X PROGRAMA DNP"/>
      <sheetName val="ejec mensual"/>
      <sheetName val="obligaciones mensual"/>
      <sheetName val="PARA PUBLICAR"/>
      <sheetName val="Hoja1"/>
      <sheetName val="por areas simplificada"/>
    </sheetNames>
    <sheetDataSet>
      <sheetData sheetId="0">
        <row r="30">
          <cell r="D30">
            <v>12665806971</v>
          </cell>
        </row>
      </sheetData>
      <sheetData sheetId="1">
        <row r="3">
          <cell r="E3">
            <v>14104376729</v>
          </cell>
        </row>
        <row r="4">
          <cell r="E4">
            <v>0</v>
          </cell>
        </row>
        <row r="45">
          <cell r="B45">
            <v>212376619354</v>
          </cell>
          <cell r="C45">
            <v>147452585860</v>
          </cell>
          <cell r="D45">
            <v>147165346106</v>
          </cell>
          <cell r="E45">
            <v>141141715476</v>
          </cell>
          <cell r="F45">
            <v>141039991266</v>
          </cell>
        </row>
        <row r="46">
          <cell r="B46">
            <v>40602582729</v>
          </cell>
          <cell r="C46">
            <v>33854190983</v>
          </cell>
          <cell r="D46">
            <v>29034191389</v>
          </cell>
          <cell r="E46">
            <v>23286395591</v>
          </cell>
          <cell r="F46">
            <v>22628548259</v>
          </cell>
        </row>
        <row r="47">
          <cell r="B47">
            <v>24219167464</v>
          </cell>
          <cell r="C47">
            <v>5016113446</v>
          </cell>
          <cell r="D47">
            <v>5015364366</v>
          </cell>
          <cell r="E47">
            <v>4239446197</v>
          </cell>
          <cell r="F47">
            <v>3786500778</v>
          </cell>
        </row>
        <row r="48">
          <cell r="B48">
            <v>9988681453</v>
          </cell>
          <cell r="C48">
            <v>5893294479</v>
          </cell>
          <cell r="D48">
            <v>5516345151</v>
          </cell>
          <cell r="E48">
            <v>1236884209</v>
          </cell>
          <cell r="F48">
            <v>839889925</v>
          </cell>
        </row>
        <row r="49">
          <cell r="B49">
            <v>884700000</v>
          </cell>
          <cell r="C49">
            <v>497380518</v>
          </cell>
          <cell r="D49">
            <v>497380518</v>
          </cell>
          <cell r="E49">
            <v>497380518</v>
          </cell>
          <cell r="F49">
            <v>497380518</v>
          </cell>
        </row>
      </sheetData>
      <sheetData sheetId="2"/>
      <sheetData sheetId="3"/>
      <sheetData sheetId="4"/>
      <sheetData sheetId="5"/>
      <sheetData sheetId="6">
        <row r="32">
          <cell r="G32">
            <v>2250929412</v>
          </cell>
        </row>
      </sheetData>
      <sheetData sheetId="7">
        <row r="12">
          <cell r="B12">
            <v>237000000</v>
          </cell>
          <cell r="C12">
            <v>0</v>
          </cell>
          <cell r="E12">
            <v>237000000</v>
          </cell>
          <cell r="G12">
            <v>237000000</v>
          </cell>
          <cell r="K12">
            <v>237000000</v>
          </cell>
          <cell r="M12">
            <v>237000000</v>
          </cell>
          <cell r="O12">
            <v>0</v>
          </cell>
        </row>
        <row r="13">
          <cell r="B13">
            <v>92817700000</v>
          </cell>
          <cell r="C13">
            <v>107111526783</v>
          </cell>
          <cell r="E13">
            <v>199929226765</v>
          </cell>
          <cell r="G13">
            <v>72157204940</v>
          </cell>
          <cell r="K13">
            <v>14104376729</v>
          </cell>
          <cell r="M13">
            <v>4276598890</v>
          </cell>
          <cell r="O13">
            <v>249855662895</v>
          </cell>
          <cell r="Q13">
            <v>236236146</v>
          </cell>
          <cell r="R13">
            <v>0</v>
          </cell>
        </row>
        <row r="14">
          <cell r="B14">
            <v>20000000000</v>
          </cell>
          <cell r="C14">
            <v>-9391867930</v>
          </cell>
          <cell r="E14">
            <v>9858132070</v>
          </cell>
          <cell r="G14">
            <v>9858132070</v>
          </cell>
          <cell r="K14">
            <v>0</v>
          </cell>
          <cell r="M14">
            <v>0</v>
          </cell>
          <cell r="O14">
            <v>740000000</v>
          </cell>
          <cell r="Q14">
            <v>2136927538</v>
          </cell>
          <cell r="R14">
            <v>496904934</v>
          </cell>
        </row>
        <row r="15">
          <cell r="B15">
            <v>233977000000</v>
          </cell>
          <cell r="C15">
            <v>-97719658853</v>
          </cell>
          <cell r="E15">
            <v>136257341146</v>
          </cell>
          <cell r="G15">
            <v>136257341145</v>
          </cell>
          <cell r="K15">
            <v>13411849645</v>
          </cell>
          <cell r="M15">
            <v>9748106986</v>
          </cell>
          <cell r="O15">
            <v>1205297889</v>
          </cell>
          <cell r="Q15">
            <v>1028650605</v>
          </cell>
          <cell r="R15">
            <v>1028650605</v>
          </cell>
        </row>
        <row r="17">
          <cell r="B17">
            <v>3000000000</v>
          </cell>
          <cell r="E17">
            <v>1440241132</v>
          </cell>
          <cell r="G17">
            <v>19798880</v>
          </cell>
          <cell r="K17">
            <v>8296870</v>
          </cell>
          <cell r="M17">
            <v>8296870</v>
          </cell>
          <cell r="O17">
            <v>1130000000</v>
          </cell>
          <cell r="Q17">
            <v>40841898</v>
          </cell>
          <cell r="R17">
            <v>0</v>
          </cell>
        </row>
        <row r="19">
          <cell r="B19">
            <v>1500000000</v>
          </cell>
          <cell r="E19">
            <v>1476474543</v>
          </cell>
          <cell r="G19">
            <v>627633863</v>
          </cell>
          <cell r="K19">
            <v>218611407</v>
          </cell>
          <cell r="M19">
            <v>218611407</v>
          </cell>
          <cell r="O19">
            <v>2029282786</v>
          </cell>
          <cell r="Q19">
            <v>57653058</v>
          </cell>
          <cell r="R19">
            <v>22132968</v>
          </cell>
        </row>
        <row r="20">
          <cell r="B20">
            <v>40018000000</v>
          </cell>
          <cell r="E20">
            <v>34990831868</v>
          </cell>
          <cell r="G20">
            <v>30145454124</v>
          </cell>
          <cell r="K20">
            <v>10893737952</v>
          </cell>
          <cell r="M20">
            <v>10893737952</v>
          </cell>
          <cell r="O20">
            <v>17874850566</v>
          </cell>
          <cell r="Q20">
            <v>4480513308</v>
          </cell>
          <cell r="R20">
            <v>3872557730</v>
          </cell>
        </row>
        <row r="21">
          <cell r="B21">
            <v>6015000000</v>
          </cell>
          <cell r="E21">
            <v>5765414894</v>
          </cell>
          <cell r="G21">
            <v>5428739895</v>
          </cell>
          <cell r="K21">
            <v>2632111547</v>
          </cell>
          <cell r="M21">
            <v>2413329884</v>
          </cell>
          <cell r="O21">
            <v>1101455861</v>
          </cell>
          <cell r="Q21">
            <v>1199580021</v>
          </cell>
          <cell r="R21">
            <v>442867894</v>
          </cell>
        </row>
        <row r="23">
          <cell r="B23">
            <v>2530000000</v>
          </cell>
          <cell r="E23">
            <v>2224654546</v>
          </cell>
          <cell r="G23">
            <v>1003998073</v>
          </cell>
          <cell r="K23">
            <v>259698633</v>
          </cell>
          <cell r="M23">
            <v>137225474</v>
          </cell>
          <cell r="O23">
            <v>763488112</v>
          </cell>
          <cell r="Q23">
            <v>10040000</v>
          </cell>
          <cell r="R23">
            <v>10040000</v>
          </cell>
        </row>
        <row r="25">
          <cell r="B25">
            <v>9000000000</v>
          </cell>
          <cell r="E25">
            <v>8657155729</v>
          </cell>
          <cell r="G25">
            <v>4677720159</v>
          </cell>
          <cell r="K25">
            <v>188671680</v>
          </cell>
          <cell r="M25">
            <v>0</v>
          </cell>
          <cell r="O25">
            <v>1998849180</v>
          </cell>
          <cell r="Q25">
            <v>2315002369</v>
          </cell>
          <cell r="R25">
            <v>946431729</v>
          </cell>
        </row>
        <row r="26">
          <cell r="B26">
            <v>2885000000</v>
          </cell>
          <cell r="E26">
            <v>2794895118</v>
          </cell>
          <cell r="G26">
            <v>2478307467</v>
          </cell>
          <cell r="K26">
            <v>1654319694</v>
          </cell>
          <cell r="M26">
            <v>1557847290</v>
          </cell>
          <cell r="O26">
            <v>3004478600</v>
          </cell>
          <cell r="Q26">
            <v>14504472</v>
          </cell>
          <cell r="R26">
            <v>2663258</v>
          </cell>
        </row>
        <row r="27">
          <cell r="B27">
            <v>33452000000</v>
          </cell>
          <cell r="E27">
            <v>33037554263</v>
          </cell>
          <cell r="G27">
            <v>31901489799</v>
          </cell>
          <cell r="K27">
            <v>19808036390</v>
          </cell>
          <cell r="M27">
            <v>18687824555</v>
          </cell>
          <cell r="O27">
            <v>0</v>
          </cell>
          <cell r="Q27">
            <v>8446253</v>
          </cell>
          <cell r="R27">
            <v>0</v>
          </cell>
        </row>
        <row r="29">
          <cell r="B29">
            <v>6141000000</v>
          </cell>
          <cell r="E29">
            <v>5848874446</v>
          </cell>
          <cell r="G29">
            <v>5086736922</v>
          </cell>
          <cell r="K29">
            <v>2355939639</v>
          </cell>
          <cell r="M29">
            <v>2190014030</v>
          </cell>
          <cell r="O29">
            <v>1548541938</v>
          </cell>
          <cell r="Q29">
            <v>332415690</v>
          </cell>
          <cell r="R29">
            <v>316215860</v>
          </cell>
        </row>
        <row r="31">
          <cell r="B31">
            <v>1000000000</v>
          </cell>
          <cell r="E31">
            <v>490211084</v>
          </cell>
          <cell r="G31">
            <v>428632310</v>
          </cell>
          <cell r="K31">
            <v>0</v>
          </cell>
          <cell r="M31">
            <v>0</v>
          </cell>
          <cell r="O31">
            <v>0</v>
          </cell>
          <cell r="Q31">
            <v>152372975</v>
          </cell>
          <cell r="R31">
            <v>24699685</v>
          </cell>
        </row>
        <row r="32">
          <cell r="B32">
            <v>4000000000</v>
          </cell>
          <cell r="E32">
            <v>3692764790</v>
          </cell>
          <cell r="G32">
            <v>896822275</v>
          </cell>
          <cell r="K32">
            <v>18092078</v>
          </cell>
          <cell r="M32">
            <v>18092078</v>
          </cell>
          <cell r="O32">
            <v>241000000</v>
          </cell>
        </row>
        <row r="33">
          <cell r="B33">
            <v>2800000000</v>
          </cell>
          <cell r="C33">
            <v>0</v>
          </cell>
          <cell r="E33">
            <v>2599098543</v>
          </cell>
          <cell r="G33">
            <v>351874324</v>
          </cell>
          <cell r="K33">
            <v>191725717</v>
          </cell>
          <cell r="M33">
            <v>191725717</v>
          </cell>
          <cell r="O33">
            <v>309000000</v>
          </cell>
          <cell r="Q33">
            <v>2886129</v>
          </cell>
          <cell r="R33">
            <v>0</v>
          </cell>
        </row>
        <row r="34">
          <cell r="B34">
            <v>4264000000</v>
          </cell>
          <cell r="E34">
            <v>2485872501</v>
          </cell>
          <cell r="G34">
            <v>2308015602</v>
          </cell>
          <cell r="K34">
            <v>812772278</v>
          </cell>
          <cell r="M34">
            <v>812772278</v>
          </cell>
          <cell r="O34">
            <v>2598810749</v>
          </cell>
          <cell r="Q34">
            <v>711389162</v>
          </cell>
          <cell r="R34">
            <v>126906792</v>
          </cell>
        </row>
        <row r="35">
          <cell r="B35">
            <v>7149000000</v>
          </cell>
          <cell r="E35">
            <v>5849594625</v>
          </cell>
          <cell r="G35">
            <v>5746277121</v>
          </cell>
          <cell r="K35">
            <v>0</v>
          </cell>
          <cell r="M35">
            <v>0</v>
          </cell>
          <cell r="O35">
            <v>4691235521</v>
          </cell>
        </row>
        <row r="36">
          <cell r="B36">
            <v>15679000000</v>
          </cell>
          <cell r="E36">
            <v>15473992603</v>
          </cell>
          <cell r="G36">
            <v>71399186</v>
          </cell>
          <cell r="K36">
            <v>71399186</v>
          </cell>
          <cell r="M36">
            <v>71399186</v>
          </cell>
          <cell r="O36">
            <v>127730867</v>
          </cell>
        </row>
        <row r="37">
          <cell r="B37">
            <v>1785000000</v>
          </cell>
          <cell r="C37">
            <v>0</v>
          </cell>
          <cell r="E37">
            <v>1571448758</v>
          </cell>
          <cell r="G37">
            <v>1405664829</v>
          </cell>
          <cell r="K37">
            <v>932947225</v>
          </cell>
          <cell r="M37">
            <v>932947225</v>
          </cell>
          <cell r="O37">
            <v>323651691</v>
          </cell>
          <cell r="Q37">
            <v>163826722</v>
          </cell>
          <cell r="R37">
            <v>141652308</v>
          </cell>
        </row>
        <row r="38">
          <cell r="B38">
            <v>1807000000</v>
          </cell>
          <cell r="E38">
            <v>0</v>
          </cell>
          <cell r="G38">
            <v>0</v>
          </cell>
          <cell r="K38">
            <v>0</v>
          </cell>
          <cell r="M38">
            <v>0</v>
          </cell>
          <cell r="O38">
            <v>0</v>
          </cell>
          <cell r="Q38">
            <v>1032124500</v>
          </cell>
          <cell r="R38">
            <v>1032124500</v>
          </cell>
        </row>
        <row r="39">
          <cell r="B39">
            <v>15731000000</v>
          </cell>
          <cell r="E39">
            <v>15383953550</v>
          </cell>
          <cell r="G39">
            <v>15374808415</v>
          </cell>
          <cell r="K39">
            <v>3237396473</v>
          </cell>
          <cell r="M39">
            <v>0</v>
          </cell>
          <cell r="O39">
            <v>0</v>
          </cell>
          <cell r="Q39">
            <v>75622000</v>
          </cell>
          <cell r="R39">
            <v>0</v>
          </cell>
        </row>
        <row r="40">
          <cell r="B40">
            <v>6046000000</v>
          </cell>
          <cell r="C40">
            <v>0</v>
          </cell>
          <cell r="E40">
            <v>5231097530</v>
          </cell>
          <cell r="G40">
            <v>3951791712</v>
          </cell>
          <cell r="K40">
            <v>2439427006</v>
          </cell>
          <cell r="M40">
            <v>2350524786</v>
          </cell>
          <cell r="O40">
            <v>2927804483</v>
          </cell>
          <cell r="Q40">
            <v>440089137</v>
          </cell>
          <cell r="R40">
            <v>422033320</v>
          </cell>
        </row>
        <row r="41">
          <cell r="B41">
            <v>2100000000</v>
          </cell>
          <cell r="E41">
            <v>1851294439</v>
          </cell>
          <cell r="G41">
            <v>1851294437</v>
          </cell>
          <cell r="K41">
            <v>925647218</v>
          </cell>
          <cell r="M41">
            <v>0</v>
          </cell>
          <cell r="O41">
            <v>2159592897</v>
          </cell>
          <cell r="Q41">
            <v>126754601</v>
          </cell>
          <cell r="R41">
            <v>126754601</v>
          </cell>
        </row>
        <row r="42">
          <cell r="B42">
            <v>1000000000</v>
          </cell>
          <cell r="E42">
            <v>987801650</v>
          </cell>
          <cell r="G42">
            <v>884873565</v>
          </cell>
          <cell r="K42">
            <v>274121781</v>
          </cell>
          <cell r="M42">
            <v>274121781</v>
          </cell>
          <cell r="O42">
            <v>1388458303</v>
          </cell>
          <cell r="Q42">
            <v>9860000</v>
          </cell>
          <cell r="R42">
            <v>9860000</v>
          </cell>
        </row>
        <row r="43">
          <cell r="B43">
            <v>2730000000</v>
          </cell>
          <cell r="E43">
            <v>2719020752</v>
          </cell>
          <cell r="G43">
            <v>2715024832</v>
          </cell>
          <cell r="K43">
            <v>2250929412</v>
          </cell>
          <cell r="M43">
            <v>2189261318</v>
          </cell>
          <cell r="O43">
            <v>400305999</v>
          </cell>
          <cell r="Q43">
            <v>138900690</v>
          </cell>
          <cell r="R43">
            <v>138472982</v>
          </cell>
        </row>
        <row r="44">
          <cell r="B44">
            <v>2100000000</v>
          </cell>
          <cell r="C44">
            <v>0</v>
          </cell>
          <cell r="E44">
            <v>1752379852</v>
          </cell>
          <cell r="G44">
            <v>1629365793</v>
          </cell>
          <cell r="K44">
            <v>35828393</v>
          </cell>
          <cell r="M44">
            <v>0</v>
          </cell>
          <cell r="O44">
            <v>635337619</v>
          </cell>
          <cell r="Q44">
            <v>134401606</v>
          </cell>
          <cell r="R44">
            <v>0</v>
          </cell>
        </row>
        <row r="45">
          <cell r="B45">
            <v>700000000</v>
          </cell>
          <cell r="E45">
            <v>599114691</v>
          </cell>
          <cell r="G45">
            <v>0</v>
          </cell>
          <cell r="K45">
            <v>0</v>
          </cell>
          <cell r="M45">
            <v>0</v>
          </cell>
          <cell r="O45">
            <v>100885309</v>
          </cell>
        </row>
        <row r="46">
          <cell r="B46">
            <v>96563000000</v>
          </cell>
          <cell r="E46">
            <v>53200802908</v>
          </cell>
          <cell r="G46">
            <v>44480802907</v>
          </cell>
          <cell r="K46">
            <v>783035545</v>
          </cell>
          <cell r="M46">
            <v>783035545</v>
          </cell>
          <cell r="O46">
            <v>12665806971</v>
          </cell>
        </row>
        <row r="48">
          <cell r="B48">
            <v>2526000000</v>
          </cell>
          <cell r="E48">
            <v>2244205985</v>
          </cell>
          <cell r="G48">
            <v>2020397537</v>
          </cell>
          <cell r="K48">
            <v>758862277</v>
          </cell>
          <cell r="M48">
            <v>716880436</v>
          </cell>
          <cell r="O48">
            <v>88557071</v>
          </cell>
        </row>
        <row r="50">
          <cell r="B50">
            <v>2375000000</v>
          </cell>
          <cell r="E50">
            <v>2063540440</v>
          </cell>
          <cell r="G50">
            <v>1287279616</v>
          </cell>
          <cell r="K50">
            <v>738653203</v>
          </cell>
          <cell r="M50">
            <v>738637170</v>
          </cell>
          <cell r="O50">
            <v>32499960</v>
          </cell>
          <cell r="Q50">
            <v>263597535</v>
          </cell>
          <cell r="R50">
            <v>26634058</v>
          </cell>
        </row>
        <row r="52">
          <cell r="B52">
            <v>5478000000</v>
          </cell>
          <cell r="C52">
            <v>0</v>
          </cell>
          <cell r="E52">
            <v>4117924381</v>
          </cell>
          <cell r="G52">
            <v>3287796936</v>
          </cell>
          <cell r="K52">
            <v>2656617227</v>
          </cell>
          <cell r="M52">
            <v>2639910334</v>
          </cell>
          <cell r="O52">
            <v>0</v>
          </cell>
        </row>
        <row r="53">
          <cell r="B53">
            <v>5100000000</v>
          </cell>
          <cell r="E53">
            <v>3585869199</v>
          </cell>
          <cell r="G53">
            <v>319106219</v>
          </cell>
          <cell r="K53">
            <v>307859517</v>
          </cell>
          <cell r="M53">
            <v>307859517</v>
          </cell>
          <cell r="O53">
            <v>100000000</v>
          </cell>
          <cell r="Q53">
            <v>43091680</v>
          </cell>
          <cell r="R53">
            <v>43091680</v>
          </cell>
        </row>
        <row r="54">
          <cell r="B54">
            <v>1108300000</v>
          </cell>
          <cell r="C54">
            <v>0</v>
          </cell>
          <cell r="E54">
            <v>1030724703</v>
          </cell>
          <cell r="G54">
            <v>830335540</v>
          </cell>
          <cell r="K54">
            <v>366402043</v>
          </cell>
          <cell r="M54">
            <v>333705468</v>
          </cell>
          <cell r="O54">
            <v>13600000</v>
          </cell>
          <cell r="Q54">
            <v>262192193</v>
          </cell>
          <cell r="R54">
            <v>245176765</v>
          </cell>
        </row>
      </sheetData>
      <sheetData sheetId="8"/>
      <sheetData sheetId="9">
        <row r="9">
          <cell r="D9">
            <v>399232700000</v>
          </cell>
          <cell r="E9">
            <v>392565616272</v>
          </cell>
          <cell r="G9">
            <v>256765783726</v>
          </cell>
          <cell r="I9">
            <v>42259039116</v>
          </cell>
          <cell r="K9">
            <v>28426247763</v>
          </cell>
          <cell r="O9">
            <v>9413198211</v>
          </cell>
          <cell r="P9">
            <v>5899788189</v>
          </cell>
        </row>
        <row r="18">
          <cell r="D18">
            <v>152017000000</v>
          </cell>
          <cell r="E18">
            <v>103125184339</v>
          </cell>
          <cell r="G18">
            <v>76503560084</v>
          </cell>
          <cell r="I18">
            <v>9476746712</v>
          </cell>
          <cell r="K18">
            <v>5224800801</v>
          </cell>
          <cell r="O18">
            <v>1679914597</v>
          </cell>
          <cell r="P18">
            <v>851906706</v>
          </cell>
        </row>
        <row r="30">
          <cell r="D30">
            <v>47044000000</v>
          </cell>
          <cell r="E30">
            <v>43876692566</v>
          </cell>
          <cell r="G30">
            <v>37257859658</v>
          </cell>
          <cell r="I30">
            <v>21708002272</v>
          </cell>
          <cell r="K30">
            <v>20455489640</v>
          </cell>
          <cell r="O30">
            <v>1192362960</v>
          </cell>
          <cell r="P30">
            <v>1034787758</v>
          </cell>
        </row>
        <row r="38">
          <cell r="D38">
            <v>5100000000</v>
          </cell>
          <cell r="E38">
            <v>3585869199</v>
          </cell>
          <cell r="G38">
            <v>319106219</v>
          </cell>
          <cell r="I38">
            <v>307859517</v>
          </cell>
          <cell r="K38">
            <v>307859517</v>
          </cell>
          <cell r="O38">
            <v>43091680</v>
          </cell>
          <cell r="P38">
            <v>43091680</v>
          </cell>
        </row>
        <row r="39">
          <cell r="D39">
            <v>3000000000</v>
          </cell>
          <cell r="E39">
            <v>1440241132</v>
          </cell>
          <cell r="G39">
            <v>19798880</v>
          </cell>
          <cell r="I39">
            <v>8296870</v>
          </cell>
          <cell r="K39">
            <v>8296870</v>
          </cell>
          <cell r="O39">
            <v>40841898</v>
          </cell>
          <cell r="P39">
            <v>0</v>
          </cell>
        </row>
        <row r="40">
          <cell r="D40">
            <v>2526000000</v>
          </cell>
          <cell r="E40">
            <v>2244205985</v>
          </cell>
          <cell r="G40">
            <v>2020397537</v>
          </cell>
          <cell r="I40">
            <v>758862277</v>
          </cell>
          <cell r="K40">
            <v>716880436</v>
          </cell>
        </row>
        <row r="42">
          <cell r="D42">
            <v>15141000000</v>
          </cell>
          <cell r="E42">
            <v>14506030175</v>
          </cell>
          <cell r="G42">
            <v>9764457081</v>
          </cell>
          <cell r="I42">
            <v>2544611319</v>
          </cell>
          <cell r="K42">
            <v>2190014030</v>
          </cell>
          <cell r="O42">
            <v>2647418059</v>
          </cell>
          <cell r="P42">
            <v>1262647589</v>
          </cell>
        </row>
        <row r="45">
          <cell r="D45">
            <v>5478000000</v>
          </cell>
          <cell r="E45">
            <v>4117924381</v>
          </cell>
          <cell r="G45">
            <v>3287796936</v>
          </cell>
          <cell r="I45">
            <v>2656617227</v>
          </cell>
          <cell r="K45">
            <v>2639910334</v>
          </cell>
        </row>
        <row r="47">
          <cell r="D47">
            <v>1108300000</v>
          </cell>
          <cell r="E47">
            <v>1030724703</v>
          </cell>
          <cell r="G47">
            <v>830335540</v>
          </cell>
          <cell r="I47">
            <v>366402043</v>
          </cell>
          <cell r="K47">
            <v>333705468</v>
          </cell>
          <cell r="O47">
            <v>262192193</v>
          </cell>
          <cell r="P47">
            <v>245176765</v>
          </cell>
        </row>
        <row r="49">
          <cell r="D49">
            <v>2730000000</v>
          </cell>
          <cell r="E49">
            <v>2719020752</v>
          </cell>
          <cell r="G49">
            <v>2715024832</v>
          </cell>
          <cell r="I49">
            <v>2250929412</v>
          </cell>
          <cell r="K49">
            <v>2189261318</v>
          </cell>
          <cell r="O49">
            <v>138900690</v>
          </cell>
          <cell r="P49">
            <v>138472982</v>
          </cell>
        </row>
        <row r="51">
          <cell r="D51">
            <v>237000000</v>
          </cell>
          <cell r="E51">
            <v>237000000</v>
          </cell>
          <cell r="G51">
            <v>237000000</v>
          </cell>
          <cell r="I51">
            <v>237000000</v>
          </cell>
          <cell r="K51">
            <v>237000000</v>
          </cell>
        </row>
      </sheetData>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programas para publicacion"/>
      <sheetName val="RESERVA"/>
      <sheetName val="OBLIGACIONES"/>
      <sheetName val="TRASLADOS Y MODIFICACIONES"/>
      <sheetName val="EJEC REGIONAL"/>
      <sheetName val="resumen general"/>
      <sheetName val="resumen"/>
      <sheetName val="x programas presup"/>
      <sheetName val="x programas"/>
      <sheetName val="por areas"/>
      <sheetName val="X PROGRAMA DNP"/>
      <sheetName val="ejec mensual"/>
      <sheetName val="Hoja2"/>
    </sheetNames>
    <sheetDataSet>
      <sheetData sheetId="0"/>
      <sheetData sheetId="1"/>
      <sheetData sheetId="2"/>
      <sheetData sheetId="3"/>
      <sheetData sheetId="4"/>
      <sheetData sheetId="5"/>
      <sheetData sheetId="6"/>
      <sheetData sheetId="7">
        <row r="12">
          <cell r="B12">
            <v>260000000</v>
          </cell>
          <cell r="G12">
            <v>0</v>
          </cell>
        </row>
        <row r="13">
          <cell r="B13">
            <v>141509000000</v>
          </cell>
          <cell r="G13">
            <v>0</v>
          </cell>
        </row>
        <row r="14">
          <cell r="B14">
            <v>12000000000</v>
          </cell>
          <cell r="G14">
            <v>0</v>
          </cell>
        </row>
        <row r="15">
          <cell r="G15">
            <v>0</v>
          </cell>
        </row>
        <row r="17">
          <cell r="B17">
            <v>5757000000</v>
          </cell>
          <cell r="G17">
            <v>0</v>
          </cell>
        </row>
        <row r="19">
          <cell r="B19">
            <v>3119000000</v>
          </cell>
          <cell r="G19">
            <v>0</v>
          </cell>
        </row>
        <row r="20">
          <cell r="B20">
            <v>36197000000</v>
          </cell>
          <cell r="C20">
            <v>0</v>
          </cell>
          <cell r="G20">
            <v>2124857148</v>
          </cell>
        </row>
        <row r="21">
          <cell r="B21">
            <v>7382000000</v>
          </cell>
          <cell r="G21">
            <v>3227176463</v>
          </cell>
        </row>
        <row r="22">
          <cell r="B22">
            <v>8000000000</v>
          </cell>
        </row>
        <row r="24">
          <cell r="B24">
            <v>1100000000</v>
          </cell>
          <cell r="G24">
            <v>0</v>
          </cell>
        </row>
        <row r="26">
          <cell r="B26">
            <v>8000000000</v>
          </cell>
          <cell r="G26">
            <v>1290505964</v>
          </cell>
        </row>
        <row r="27">
          <cell r="B27">
            <v>9410000000</v>
          </cell>
          <cell r="G27">
            <v>2166910140</v>
          </cell>
        </row>
        <row r="28">
          <cell r="B28">
            <v>2965000000</v>
          </cell>
          <cell r="G28">
            <v>1290421529</v>
          </cell>
        </row>
        <row r="29">
          <cell r="B29">
            <v>29758000000</v>
          </cell>
          <cell r="G29">
            <v>23302656159</v>
          </cell>
        </row>
        <row r="31">
          <cell r="B31">
            <v>5097000000</v>
          </cell>
          <cell r="G31">
            <v>1049927618</v>
          </cell>
        </row>
        <row r="33">
          <cell r="B33">
            <v>2000000000</v>
          </cell>
          <cell r="G33">
            <v>0</v>
          </cell>
        </row>
        <row r="34">
          <cell r="B34">
            <v>3300000000</v>
          </cell>
          <cell r="G34">
            <v>1244178601</v>
          </cell>
        </row>
        <row r="35">
          <cell r="B35">
            <v>4000000000</v>
          </cell>
          <cell r="G35">
            <v>0</v>
          </cell>
        </row>
        <row r="36">
          <cell r="B36">
            <v>5000000000</v>
          </cell>
          <cell r="G36">
            <v>0</v>
          </cell>
        </row>
        <row r="37">
          <cell r="B37">
            <v>4800000000</v>
          </cell>
          <cell r="G37">
            <v>0</v>
          </cell>
        </row>
        <row r="38">
          <cell r="B38">
            <v>1700000000</v>
          </cell>
          <cell r="G38">
            <v>0</v>
          </cell>
        </row>
        <row r="39">
          <cell r="B39">
            <v>2029000000</v>
          </cell>
          <cell r="G39">
            <v>0</v>
          </cell>
        </row>
        <row r="40">
          <cell r="B40">
            <v>21053000000</v>
          </cell>
          <cell r="G40">
            <v>0</v>
          </cell>
        </row>
        <row r="41">
          <cell r="B41">
            <v>9092000000</v>
          </cell>
          <cell r="G41">
            <v>0</v>
          </cell>
        </row>
        <row r="42">
          <cell r="B42">
            <v>3434000000</v>
          </cell>
          <cell r="G42">
            <v>0</v>
          </cell>
        </row>
        <row r="43">
          <cell r="B43">
            <v>4200000000</v>
          </cell>
          <cell r="G43">
            <v>0</v>
          </cell>
        </row>
        <row r="44">
          <cell r="B44">
            <v>2500000000</v>
          </cell>
          <cell r="G44">
            <v>0</v>
          </cell>
        </row>
        <row r="45">
          <cell r="B45">
            <v>2200000000</v>
          </cell>
          <cell r="G45">
            <v>0</v>
          </cell>
        </row>
        <row r="46">
          <cell r="B46">
            <v>500000000</v>
          </cell>
          <cell r="G46">
            <v>0</v>
          </cell>
        </row>
        <row r="48">
          <cell r="B48">
            <v>2000000000</v>
          </cell>
          <cell r="G48">
            <v>0</v>
          </cell>
        </row>
        <row r="50">
          <cell r="B50">
            <v>2267000000</v>
          </cell>
          <cell r="G50">
            <v>0</v>
          </cell>
        </row>
        <row r="52">
          <cell r="B52">
            <v>3517000000</v>
          </cell>
          <cell r="G52">
            <v>17560235</v>
          </cell>
        </row>
        <row r="53">
          <cell r="B53">
            <v>5228000000</v>
          </cell>
          <cell r="G53">
            <v>0</v>
          </cell>
        </row>
        <row r="54">
          <cell r="B54">
            <v>1200000000</v>
          </cell>
          <cell r="G54">
            <v>0</v>
          </cell>
        </row>
      </sheetData>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CIONES"/>
      <sheetName val="TRASLADOS Y MODIFICACIONES"/>
      <sheetName val="EJEC REGIONAL"/>
      <sheetName val="RESERVA"/>
      <sheetName val="resumen general"/>
      <sheetName val="resumen %"/>
      <sheetName val="resumen"/>
      <sheetName val="x programas presup"/>
      <sheetName val="x programas"/>
      <sheetName val="por areas"/>
      <sheetName val="X PROGRAMA DNP"/>
      <sheetName val="ejec mensual"/>
      <sheetName val="PAR PUBLICAR"/>
    </sheetNames>
    <sheetDataSet>
      <sheetData sheetId="0"/>
      <sheetData sheetId="1"/>
      <sheetData sheetId="2"/>
      <sheetData sheetId="3"/>
      <sheetData sheetId="4"/>
      <sheetData sheetId="5"/>
      <sheetData sheetId="6"/>
      <sheetData sheetId="7">
        <row r="12">
          <cell r="G12">
            <v>260000000</v>
          </cell>
        </row>
        <row r="13">
          <cell r="G13">
            <v>0</v>
          </cell>
        </row>
        <row r="14">
          <cell r="G14">
            <v>6458997214</v>
          </cell>
        </row>
        <row r="17">
          <cell r="G17">
            <v>0</v>
          </cell>
        </row>
        <row r="19">
          <cell r="G19">
            <v>0</v>
          </cell>
        </row>
        <row r="20">
          <cell r="G20">
            <v>2503685213</v>
          </cell>
        </row>
        <row r="21">
          <cell r="G21">
            <v>3318507000</v>
          </cell>
        </row>
        <row r="24">
          <cell r="G24">
            <v>48041400</v>
          </cell>
        </row>
        <row r="26">
          <cell r="G26">
            <v>1290505964</v>
          </cell>
        </row>
        <row r="27">
          <cell r="G27">
            <v>2166910140</v>
          </cell>
        </row>
        <row r="28">
          <cell r="G28">
            <v>1323900363</v>
          </cell>
        </row>
        <row r="29">
          <cell r="G29">
            <v>24280893428</v>
          </cell>
        </row>
        <row r="31">
          <cell r="G31">
            <v>1049927618</v>
          </cell>
        </row>
        <row r="33">
          <cell r="G33">
            <v>0</v>
          </cell>
        </row>
        <row r="34">
          <cell r="G34">
            <v>1244178601</v>
          </cell>
        </row>
        <row r="35">
          <cell r="G35">
            <v>0</v>
          </cell>
        </row>
        <row r="36">
          <cell r="G36">
            <v>0</v>
          </cell>
        </row>
        <row r="37">
          <cell r="G37">
            <v>0</v>
          </cell>
        </row>
        <row r="38">
          <cell r="G38">
            <v>50112267</v>
          </cell>
        </row>
        <row r="39">
          <cell r="G39">
            <v>0</v>
          </cell>
        </row>
        <row r="40">
          <cell r="G40">
            <v>0</v>
          </cell>
        </row>
        <row r="41">
          <cell r="G41">
            <v>799781367</v>
          </cell>
        </row>
        <row r="42">
          <cell r="G42">
            <v>0</v>
          </cell>
        </row>
        <row r="43">
          <cell r="G43">
            <v>0</v>
          </cell>
        </row>
        <row r="44">
          <cell r="G44">
            <v>0</v>
          </cell>
        </row>
        <row r="45">
          <cell r="G45">
            <v>0</v>
          </cell>
        </row>
        <row r="46">
          <cell r="G46">
            <v>0</v>
          </cell>
        </row>
        <row r="48">
          <cell r="G48">
            <v>25207928</v>
          </cell>
        </row>
        <row r="50">
          <cell r="G50">
            <v>109346391</v>
          </cell>
        </row>
        <row r="52">
          <cell r="G52">
            <v>534253524</v>
          </cell>
        </row>
        <row r="53">
          <cell r="G53">
            <v>181944000</v>
          </cell>
        </row>
        <row r="54">
          <cell r="G54">
            <v>131205012</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workbookViewId="0">
      <selection activeCell="A46" sqref="A46"/>
    </sheetView>
  </sheetViews>
  <sheetFormatPr baseColWidth="10" defaultRowHeight="11.25"/>
  <cols>
    <col min="1" max="1" width="49.5" customWidth="1"/>
    <col min="2" max="3" width="15.83203125" customWidth="1"/>
    <col min="4" max="4" width="7.83203125" customWidth="1"/>
    <col min="5" max="5" width="15.83203125" customWidth="1"/>
    <col min="6" max="6" width="7.83203125" customWidth="1"/>
    <col min="7" max="7" width="15.83203125" customWidth="1"/>
    <col min="8" max="8" width="7.1640625" customWidth="1"/>
    <col min="9" max="9" width="16.6640625" style="7" customWidth="1"/>
    <col min="10" max="10" width="8.5" customWidth="1"/>
    <col min="11" max="11" width="15.83203125" customWidth="1"/>
    <col min="12" max="12" width="14.5" customWidth="1"/>
    <col min="13" max="13" width="8.6640625" customWidth="1"/>
    <col min="14" max="14" width="12.33203125" customWidth="1"/>
    <col min="15" max="16" width="12" customWidth="1"/>
  </cols>
  <sheetData>
    <row r="1" spans="1:19" s="19" customFormat="1" ht="10.5" customHeight="1">
      <c r="A1" s="382" t="s">
        <v>5</v>
      </c>
      <c r="B1" s="382"/>
      <c r="C1" s="382"/>
      <c r="D1" s="382"/>
      <c r="E1" s="382"/>
      <c r="F1" s="382"/>
      <c r="G1" s="382"/>
      <c r="H1" s="382"/>
      <c r="I1" s="382"/>
      <c r="J1" s="382"/>
      <c r="K1" s="382"/>
      <c r="L1" s="382"/>
      <c r="M1" s="382"/>
      <c r="N1" s="18"/>
      <c r="O1" s="18"/>
      <c r="P1" s="237"/>
      <c r="Q1" s="237"/>
      <c r="R1" s="237"/>
      <c r="S1" s="237"/>
    </row>
    <row r="2" spans="1:19" s="19" customFormat="1" ht="12" customHeight="1">
      <c r="A2" s="382" t="s">
        <v>79</v>
      </c>
      <c r="B2" s="382"/>
      <c r="C2" s="382"/>
      <c r="D2" s="382"/>
      <c r="E2" s="382"/>
      <c r="F2" s="382"/>
      <c r="G2" s="382"/>
      <c r="H2" s="382"/>
      <c r="I2" s="382"/>
      <c r="J2" s="382"/>
      <c r="K2" s="382"/>
      <c r="L2" s="382"/>
      <c r="M2" s="382"/>
      <c r="N2" s="18"/>
      <c r="O2" s="18"/>
      <c r="P2" s="237"/>
      <c r="Q2" s="237"/>
      <c r="R2" s="237"/>
      <c r="S2" s="237"/>
    </row>
    <row r="3" spans="1:19" s="19" customFormat="1" ht="12" customHeight="1">
      <c r="A3" s="382" t="s">
        <v>256</v>
      </c>
      <c r="B3" s="382"/>
      <c r="C3" s="382"/>
      <c r="D3" s="382"/>
      <c r="E3" s="382"/>
      <c r="F3" s="382"/>
      <c r="G3" s="382"/>
      <c r="H3" s="382"/>
      <c r="I3" s="382"/>
      <c r="J3" s="382"/>
      <c r="K3" s="382"/>
      <c r="L3" s="382"/>
      <c r="M3" s="382"/>
      <c r="N3" s="18"/>
      <c r="O3" s="18"/>
      <c r="P3" s="237"/>
      <c r="Q3" s="237"/>
      <c r="R3" s="237"/>
      <c r="S3" s="237"/>
    </row>
    <row r="4" spans="1:19" s="19" customFormat="1" ht="12" customHeight="1">
      <c r="A4" s="230"/>
      <c r="B4" s="7"/>
      <c r="C4" s="7"/>
      <c r="D4" s="230"/>
      <c r="E4" s="7"/>
      <c r="F4" s="230"/>
      <c r="G4" s="7"/>
      <c r="H4" s="230"/>
      <c r="I4" s="30"/>
      <c r="J4" s="230"/>
      <c r="K4" s="7"/>
      <c r="L4" s="230"/>
      <c r="M4" s="230"/>
      <c r="N4" s="18"/>
      <c r="O4" s="18"/>
      <c r="P4" s="237"/>
      <c r="Q4" s="237"/>
      <c r="R4" s="237"/>
      <c r="S4" s="237"/>
    </row>
    <row r="5" spans="1:19" s="19" customFormat="1" ht="12" customHeight="1">
      <c r="A5" s="230"/>
      <c r="B5" s="230"/>
      <c r="C5" s="230"/>
      <c r="D5" s="230"/>
      <c r="E5" s="230"/>
      <c r="F5" s="230"/>
      <c r="G5" s="230"/>
      <c r="H5" s="230"/>
      <c r="I5" s="30"/>
      <c r="J5" s="230"/>
      <c r="K5" s="230"/>
      <c r="L5" s="230"/>
      <c r="M5" s="7"/>
      <c r="N5" s="18"/>
      <c r="O5" s="18"/>
      <c r="P5" s="237"/>
      <c r="Q5" s="237"/>
      <c r="R5" s="237"/>
      <c r="S5" s="237"/>
    </row>
    <row r="6" spans="1:19" s="19" customFormat="1" ht="12" customHeight="1">
      <c r="A6" s="383"/>
      <c r="B6" s="385" t="s">
        <v>106</v>
      </c>
      <c r="C6" s="385" t="s">
        <v>91</v>
      </c>
      <c r="D6" s="385" t="s">
        <v>93</v>
      </c>
      <c r="E6" s="385" t="s">
        <v>92</v>
      </c>
      <c r="F6" s="385" t="s">
        <v>93</v>
      </c>
      <c r="G6" s="386" t="s">
        <v>15</v>
      </c>
      <c r="H6" s="388" t="s">
        <v>8</v>
      </c>
      <c r="I6" s="386" t="s">
        <v>52</v>
      </c>
      <c r="J6" s="386" t="s">
        <v>8</v>
      </c>
      <c r="K6" s="390" t="s">
        <v>109</v>
      </c>
      <c r="L6" s="391"/>
      <c r="M6" s="391" t="s">
        <v>8</v>
      </c>
      <c r="N6" s="238"/>
      <c r="O6" s="237"/>
    </row>
    <row r="7" spans="1:19" s="19" customFormat="1" ht="12" customHeight="1">
      <c r="A7" s="384"/>
      <c r="B7" s="385"/>
      <c r="C7" s="385"/>
      <c r="D7" s="385"/>
      <c r="E7" s="385"/>
      <c r="F7" s="385"/>
      <c r="G7" s="387"/>
      <c r="H7" s="389"/>
      <c r="I7" s="387"/>
      <c r="J7" s="387"/>
      <c r="K7" s="392"/>
      <c r="L7" s="393"/>
      <c r="M7" s="393"/>
      <c r="N7" s="238"/>
      <c r="O7" s="237"/>
    </row>
    <row r="8" spans="1:19" s="19" customFormat="1" ht="15.75" customHeight="1">
      <c r="A8" s="52" t="s">
        <v>94</v>
      </c>
      <c r="B8" s="53">
        <f>SUM(B9+B14+B15)</f>
        <v>921685751000</v>
      </c>
      <c r="C8" s="53">
        <f>SUM(C9+C14+C15)</f>
        <v>762162074790</v>
      </c>
      <c r="D8" s="54">
        <f t="shared" ref="D8:D15" si="0">SUM(C8/B8)</f>
        <v>0.82692183747343184</v>
      </c>
      <c r="E8" s="53">
        <f>SUM(E9+E14+E15)</f>
        <v>576949748023</v>
      </c>
      <c r="F8" s="55">
        <f t="shared" ref="F8:F15" si="1">SUM(E8/B8)</f>
        <v>0.62597229847269276</v>
      </c>
      <c r="G8" s="53">
        <f>SUM(G9+G14+G15)</f>
        <v>252976188756</v>
      </c>
      <c r="H8" s="56">
        <f t="shared" ref="H8:H15" si="2">SUM(G8/B8)</f>
        <v>0.27447119420206811</v>
      </c>
      <c r="I8" s="53">
        <f>SUM(I9+I14+I15)</f>
        <v>231521776923</v>
      </c>
      <c r="J8" s="56">
        <f>SUM(I8/B8)</f>
        <v>0.25119383333398199</v>
      </c>
      <c r="K8" s="53">
        <f>SUM(K9+K14+K15)</f>
        <v>16668730585</v>
      </c>
      <c r="L8" s="53">
        <f>SUM(L9+L14+L15)</f>
        <v>10366787068</v>
      </c>
      <c r="M8" s="54">
        <f>SUM(L8/K8)</f>
        <v>0.62193020729058712</v>
      </c>
      <c r="N8" s="238"/>
      <c r="O8" s="237"/>
      <c r="P8" s="237"/>
    </row>
    <row r="9" spans="1:19" s="19" customFormat="1" ht="12" customHeight="1">
      <c r="A9" s="36" t="s">
        <v>95</v>
      </c>
      <c r="B9" s="37">
        <f>SUM(B10:B13)</f>
        <v>287187051000</v>
      </c>
      <c r="C9" s="37">
        <f>SUM(C10:C13)</f>
        <v>192216184768</v>
      </c>
      <c r="D9" s="38">
        <f t="shared" si="0"/>
        <v>0.6693065864170874</v>
      </c>
      <c r="E9" s="37">
        <f>SUM(E10:E13)</f>
        <v>186731247012</v>
      </c>
      <c r="F9" s="39">
        <f t="shared" si="1"/>
        <v>0.65020775261904129</v>
      </c>
      <c r="G9" s="37">
        <f>SUM(G10:G13)</f>
        <v>169904441473</v>
      </c>
      <c r="H9" s="40">
        <f t="shared" si="2"/>
        <v>0.59161595511143017</v>
      </c>
      <c r="I9" s="37">
        <f>SUM(I10:I13)</f>
        <v>168294930228</v>
      </c>
      <c r="J9" s="40">
        <f>SUM(I9/B9)</f>
        <v>0.58601155463656329</v>
      </c>
      <c r="K9" s="41">
        <f>SUM(K10:K13)</f>
        <v>1250810297</v>
      </c>
      <c r="L9" s="41">
        <f>SUM(L10:L13)</f>
        <v>890915399</v>
      </c>
      <c r="M9" s="42">
        <f t="shared" ref="M9:M15" si="3">SUM(L9/K9)</f>
        <v>0.71227059861660225</v>
      </c>
      <c r="N9" s="238"/>
      <c r="O9" s="238"/>
      <c r="P9" s="237"/>
    </row>
    <row r="10" spans="1:19" s="19" customFormat="1" ht="12" customHeight="1">
      <c r="A10" s="32" t="s">
        <v>110</v>
      </c>
      <c r="B10" s="106">
        <f>[7]OBLIGACIONES!B45</f>
        <v>212376619354</v>
      </c>
      <c r="C10" s="16">
        <f>[7]OBLIGACIONES!C45</f>
        <v>147452585860</v>
      </c>
      <c r="D10" s="24">
        <f t="shared" si="0"/>
        <v>0.69429764118346116</v>
      </c>
      <c r="E10" s="16">
        <f>[7]OBLIGACIONES!D45</f>
        <v>147165346106</v>
      </c>
      <c r="F10" s="107">
        <f t="shared" si="1"/>
        <v>0.69294513941149716</v>
      </c>
      <c r="G10" s="239">
        <f>[7]OBLIGACIONES!E45</f>
        <v>141141715476</v>
      </c>
      <c r="H10" s="109">
        <f t="shared" si="2"/>
        <v>0.66458217437173683</v>
      </c>
      <c r="I10" s="239">
        <f>[7]OBLIGACIONES!F45</f>
        <v>141039991266</v>
      </c>
      <c r="J10" s="109">
        <f>SUM(I10/B10)</f>
        <v>0.66410319410399632</v>
      </c>
      <c r="K10" s="240">
        <v>361988052</v>
      </c>
      <c r="L10" s="240">
        <v>58711596</v>
      </c>
      <c r="M10" s="241">
        <f t="shared" si="3"/>
        <v>0.16219208251657985</v>
      </c>
      <c r="N10" s="238"/>
      <c r="O10" s="238"/>
      <c r="P10" s="237"/>
    </row>
    <row r="11" spans="1:19" s="19" customFormat="1" ht="12" customHeight="1">
      <c r="A11" s="32" t="s">
        <v>113</v>
      </c>
      <c r="B11" s="106">
        <f>[7]OBLIGACIONES!B46</f>
        <v>40602582729</v>
      </c>
      <c r="C11" s="16">
        <f>[7]OBLIGACIONES!C46</f>
        <v>33854190983</v>
      </c>
      <c r="D11" s="24">
        <f t="shared" si="0"/>
        <v>0.83379402756120669</v>
      </c>
      <c r="E11" s="16">
        <f>[7]OBLIGACIONES!D46</f>
        <v>29034191389</v>
      </c>
      <c r="F11" s="107">
        <f t="shared" si="1"/>
        <v>0.71508237746321024</v>
      </c>
      <c r="G11" s="239">
        <f>[7]OBLIGACIONES!E46</f>
        <v>23286395591</v>
      </c>
      <c r="H11" s="109">
        <f t="shared" si="2"/>
        <v>0.5735200577368178</v>
      </c>
      <c r="I11" s="239">
        <f>[7]OBLIGACIONES!F46</f>
        <v>22628548259</v>
      </c>
      <c r="J11" s="109">
        <f t="shared" ref="J11:J13" si="4">SUM(I11/B11)</f>
        <v>0.55731795216164359</v>
      </c>
      <c r="K11" s="240">
        <v>757877773</v>
      </c>
      <c r="L11" s="240">
        <v>737506523</v>
      </c>
      <c r="M11" s="241">
        <f t="shared" si="3"/>
        <v>0.9731206657250786</v>
      </c>
      <c r="N11" s="238"/>
      <c r="O11" s="238"/>
      <c r="P11" s="237"/>
    </row>
    <row r="12" spans="1:19" s="19" customFormat="1" ht="12" customHeight="1">
      <c r="A12" s="32" t="s">
        <v>111</v>
      </c>
      <c r="B12" s="106">
        <f>[7]OBLIGACIONES!B47</f>
        <v>24219167464</v>
      </c>
      <c r="C12" s="16">
        <f>[7]OBLIGACIONES!C47</f>
        <v>5016113446</v>
      </c>
      <c r="D12" s="24">
        <f t="shared" si="0"/>
        <v>0.20711337222702147</v>
      </c>
      <c r="E12" s="16">
        <f>[7]OBLIGACIONES!D47</f>
        <v>5015364366</v>
      </c>
      <c r="F12" s="107">
        <f t="shared" si="1"/>
        <v>0.20708244300531667</v>
      </c>
      <c r="G12" s="239">
        <f>[7]OBLIGACIONES!E47</f>
        <v>4239446197</v>
      </c>
      <c r="H12" s="109">
        <f t="shared" si="2"/>
        <v>0.17504508374623623</v>
      </c>
      <c r="I12" s="239">
        <f>[7]OBLIGACIONES!F47</f>
        <v>3786500778</v>
      </c>
      <c r="J12" s="109">
        <f t="shared" si="4"/>
        <v>0.15634314365381688</v>
      </c>
      <c r="K12" s="240">
        <v>130944472</v>
      </c>
      <c r="L12" s="240">
        <v>94697280</v>
      </c>
      <c r="M12" s="241">
        <f t="shared" si="3"/>
        <v>0.72318654276600547</v>
      </c>
      <c r="N12" s="238"/>
      <c r="O12" s="238"/>
      <c r="P12" s="237"/>
    </row>
    <row r="13" spans="1:19" s="19" customFormat="1" ht="12" customHeight="1">
      <c r="A13" s="32" t="s">
        <v>112</v>
      </c>
      <c r="B13" s="106">
        <f>[7]OBLIGACIONES!B48</f>
        <v>9988681453</v>
      </c>
      <c r="C13" s="16">
        <f>[7]OBLIGACIONES!C48</f>
        <v>5893294479</v>
      </c>
      <c r="D13" s="24">
        <f t="shared" si="0"/>
        <v>0.5899972390480035</v>
      </c>
      <c r="E13" s="16">
        <f>[7]OBLIGACIONES!D48</f>
        <v>5516345151</v>
      </c>
      <c r="F13" s="107">
        <f t="shared" si="1"/>
        <v>0.55225959271563529</v>
      </c>
      <c r="G13" s="239">
        <f>[7]OBLIGACIONES!E48</f>
        <v>1236884209</v>
      </c>
      <c r="H13" s="109">
        <f t="shared" si="2"/>
        <v>0.12382857685670957</v>
      </c>
      <c r="I13" s="239">
        <f>[7]OBLIGACIONES!F48</f>
        <v>839889925</v>
      </c>
      <c r="J13" s="109">
        <f t="shared" si="4"/>
        <v>8.4084163555716102E-2</v>
      </c>
      <c r="K13" s="240"/>
      <c r="L13" s="240"/>
      <c r="M13" s="241"/>
      <c r="N13" s="238"/>
      <c r="O13" s="238"/>
      <c r="P13" s="237"/>
    </row>
    <row r="14" spans="1:19" s="19" customFormat="1" ht="12" customHeight="1">
      <c r="A14" s="36" t="s">
        <v>96</v>
      </c>
      <c r="B14" s="37">
        <f>[7]OBLIGACIONES!B49</f>
        <v>884700000</v>
      </c>
      <c r="C14" s="43">
        <f>[7]OBLIGACIONES!C49</f>
        <v>497380518</v>
      </c>
      <c r="D14" s="38">
        <f t="shared" si="0"/>
        <v>0.56220246185147504</v>
      </c>
      <c r="E14" s="43">
        <f>[7]OBLIGACIONES!D49</f>
        <v>497380518</v>
      </c>
      <c r="F14" s="39">
        <f t="shared" si="1"/>
        <v>0.56220246185147504</v>
      </c>
      <c r="G14" s="44">
        <f>[7]OBLIGACIONES!E49</f>
        <v>497380518</v>
      </c>
      <c r="H14" s="40">
        <f t="shared" si="2"/>
        <v>0.56220246185147504</v>
      </c>
      <c r="I14" s="44">
        <f>[7]OBLIGACIONES!F49</f>
        <v>497380518</v>
      </c>
      <c r="J14" s="40">
        <f>SUM(I14/B14)</f>
        <v>0.56220246185147504</v>
      </c>
      <c r="K14" s="37"/>
      <c r="L14" s="37"/>
      <c r="M14" s="42"/>
      <c r="N14" s="238"/>
      <c r="O14" s="238"/>
      <c r="P14" s="237"/>
    </row>
    <row r="15" spans="1:19" s="19" customFormat="1" ht="12" customHeight="1">
      <c r="A15" s="36" t="s">
        <v>97</v>
      </c>
      <c r="B15" s="37">
        <f>B20</f>
        <v>633614000000</v>
      </c>
      <c r="C15" s="37">
        <f>C20</f>
        <v>569448509504</v>
      </c>
      <c r="D15" s="38">
        <f t="shared" si="0"/>
        <v>0.89873094581874768</v>
      </c>
      <c r="E15" s="37">
        <f>E20</f>
        <v>389721120493</v>
      </c>
      <c r="F15" s="39">
        <f t="shared" si="1"/>
        <v>0.61507656158639168</v>
      </c>
      <c r="G15" s="45">
        <f>G20</f>
        <v>82574366765</v>
      </c>
      <c r="H15" s="40">
        <f t="shared" si="2"/>
        <v>0.1303228255136408</v>
      </c>
      <c r="I15" s="37">
        <f>I20</f>
        <v>62729466177</v>
      </c>
      <c r="J15" s="40">
        <f>SUM(I15/B15)</f>
        <v>9.9002651735914923E-2</v>
      </c>
      <c r="K15" s="41">
        <f>SUM(K20)</f>
        <v>15417920288</v>
      </c>
      <c r="L15" s="41">
        <f>SUM(L20)</f>
        <v>9475871669</v>
      </c>
      <c r="M15" s="42">
        <f t="shared" si="3"/>
        <v>0.61460115839197937</v>
      </c>
      <c r="N15" s="31"/>
      <c r="O15" s="237"/>
      <c r="P15" s="237"/>
    </row>
    <row r="16" spans="1:19" s="19" customFormat="1" ht="12" customHeight="1">
      <c r="A16" s="230"/>
      <c r="B16" s="230"/>
      <c r="C16" s="230"/>
      <c r="D16" s="382"/>
      <c r="E16" s="382"/>
      <c r="F16" s="230"/>
      <c r="G16" s="230"/>
      <c r="H16" s="230"/>
      <c r="I16" s="30"/>
      <c r="J16" s="230"/>
      <c r="K16" s="230"/>
      <c r="L16" s="230"/>
      <c r="M16" s="230"/>
      <c r="N16"/>
      <c r="O16" s="237"/>
      <c r="P16" s="237"/>
    </row>
    <row r="17" spans="1:14">
      <c r="C17" s="7"/>
      <c r="D17" s="7"/>
      <c r="E17" s="7"/>
      <c r="F17" s="7"/>
    </row>
    <row r="18" spans="1:14" ht="21" customHeight="1">
      <c r="A18" s="114" t="s">
        <v>82</v>
      </c>
      <c r="B18" s="233"/>
      <c r="C18" s="377" t="s">
        <v>86</v>
      </c>
      <c r="D18" s="378"/>
      <c r="E18" s="379" t="s">
        <v>81</v>
      </c>
      <c r="F18" s="380"/>
      <c r="G18" s="379" t="s">
        <v>15</v>
      </c>
      <c r="H18" s="380"/>
      <c r="I18" s="379" t="s">
        <v>52</v>
      </c>
      <c r="J18" s="380"/>
      <c r="K18" s="379" t="s">
        <v>88</v>
      </c>
      <c r="L18" s="381"/>
      <c r="M18" s="380"/>
    </row>
    <row r="19" spans="1:14" ht="21.75" customHeight="1">
      <c r="A19" s="116"/>
      <c r="B19" s="117" t="s">
        <v>55</v>
      </c>
      <c r="C19" s="116" t="s">
        <v>56</v>
      </c>
      <c r="D19" s="116" t="s">
        <v>8</v>
      </c>
      <c r="E19" s="118" t="s">
        <v>87</v>
      </c>
      <c r="F19" s="118" t="s">
        <v>8</v>
      </c>
      <c r="G19" s="118" t="s">
        <v>77</v>
      </c>
      <c r="H19" s="118" t="s">
        <v>8</v>
      </c>
      <c r="I19" s="122" t="s">
        <v>57</v>
      </c>
      <c r="J19" s="120" t="s">
        <v>8</v>
      </c>
      <c r="K19" s="120" t="s">
        <v>76</v>
      </c>
      <c r="L19" s="123" t="s">
        <v>15</v>
      </c>
      <c r="M19" s="121" t="s">
        <v>8</v>
      </c>
    </row>
    <row r="20" spans="1:14">
      <c r="A20" s="57" t="s">
        <v>18</v>
      </c>
      <c r="B20" s="58">
        <f>SUM(B21+B25+B30+B31+B32+B33)</f>
        <v>633614000000</v>
      </c>
      <c r="C20" s="58">
        <f>SUM(C21+C25+C30+C31+C32+C33)</f>
        <v>569448509504</v>
      </c>
      <c r="D20" s="59">
        <f>SUM(C20/B20)</f>
        <v>0.89873094581874768</v>
      </c>
      <c r="E20" s="58">
        <f>SUM(E21+E25+E30+E31+E32+E33)</f>
        <v>389721120493</v>
      </c>
      <c r="F20" s="60">
        <f>SUM(E20/B20)</f>
        <v>0.61507656158639168</v>
      </c>
      <c r="G20" s="58">
        <f>SUM(G21+G25+G30+G31+G32+G33)</f>
        <v>82574366765</v>
      </c>
      <c r="H20" s="59">
        <f>SUM(G20/B20)</f>
        <v>0.1303228255136408</v>
      </c>
      <c r="I20" s="61">
        <f>SUM(I21+I25+I30+I31+I32+I33)</f>
        <v>62729466177</v>
      </c>
      <c r="J20" s="59">
        <f>SUM(I20/B20)</f>
        <v>9.9002651735914923E-2</v>
      </c>
      <c r="K20" s="58">
        <f>SUM(K21+K25+K30+K31+K32+K33)</f>
        <v>15417920288</v>
      </c>
      <c r="L20" s="58">
        <f>SUM(L21+L25+L30+L31+L32+L33)</f>
        <v>9475871669</v>
      </c>
      <c r="M20" s="59">
        <f>SUM(L20/K20)</f>
        <v>0.61460115839197937</v>
      </c>
    </row>
    <row r="21" spans="1:14">
      <c r="A21" s="46" t="s">
        <v>19</v>
      </c>
      <c r="B21" s="47">
        <f>SUM(B22:B24)</f>
        <v>598293700000</v>
      </c>
      <c r="C21" s="47">
        <f>SUM(C22:C24)</f>
        <v>539567493177</v>
      </c>
      <c r="D21" s="38">
        <f t="shared" ref="D21:D40" si="5">SUM(C21/B21)</f>
        <v>0.9018438488939462</v>
      </c>
      <c r="E21" s="47">
        <f>SUM(E22:E24)</f>
        <v>370527203468</v>
      </c>
      <c r="F21" s="48">
        <f t="shared" ref="F21:F40" si="6">SUM(E21/B21)</f>
        <v>0.61930654370587557</v>
      </c>
      <c r="G21" s="47">
        <f>SUM(G22:G24)</f>
        <v>73443788100</v>
      </c>
      <c r="H21" s="38">
        <f t="shared" ref="H21:H40" si="7">SUM(G21/B21)</f>
        <v>0.12275540942517028</v>
      </c>
      <c r="I21" s="43">
        <f>SUM(I22:I24)</f>
        <v>54106538204</v>
      </c>
      <c r="J21" s="38">
        <f>SUM(I21/B21)</f>
        <v>9.043474501570048E-2</v>
      </c>
      <c r="K21" s="47">
        <f>SUM(K22:K24)</f>
        <v>12285475768</v>
      </c>
      <c r="L21" s="47">
        <f>SUM(L22:L24)</f>
        <v>7786482653</v>
      </c>
      <c r="M21" s="38">
        <f t="shared" ref="M21:M39" si="8">SUM(L21/K21)</f>
        <v>0.63379577641441165</v>
      </c>
      <c r="N21" s="242"/>
    </row>
    <row r="22" spans="1:14" s="242" customFormat="1">
      <c r="A22" s="243" t="s">
        <v>35</v>
      </c>
      <c r="B22" s="244">
        <f>'[7]por areas'!D9</f>
        <v>399232700000</v>
      </c>
      <c r="C22" s="244">
        <f>'[7]por areas'!E9</f>
        <v>392565616272</v>
      </c>
      <c r="D22" s="245">
        <f t="shared" si="5"/>
        <v>0.98330025639683327</v>
      </c>
      <c r="E22" s="244">
        <f>'[7]por areas'!G9</f>
        <v>256765783726</v>
      </c>
      <c r="F22" s="125">
        <f t="shared" si="6"/>
        <v>0.64314817830803939</v>
      </c>
      <c r="G22" s="244">
        <f>'[7]por areas'!I9</f>
        <v>42259039116</v>
      </c>
      <c r="H22" s="245">
        <f t="shared" si="7"/>
        <v>0.10585064579128914</v>
      </c>
      <c r="I22" s="34">
        <f>'[7]por areas'!K9</f>
        <v>28426247763</v>
      </c>
      <c r="J22" s="245">
        <f>SUM(I22/B22)</f>
        <v>7.1202203033468955E-2</v>
      </c>
      <c r="K22" s="34">
        <f>'[7]por areas'!O9</f>
        <v>9413198211</v>
      </c>
      <c r="L22" s="34">
        <f>'[7]por areas'!P9</f>
        <v>5899788189</v>
      </c>
      <c r="M22" s="245">
        <f t="shared" si="8"/>
        <v>0.62675703376836078</v>
      </c>
      <c r="N22" s="22"/>
    </row>
    <row r="23" spans="1:14" s="22" customFormat="1" ht="11.25" customHeight="1">
      <c r="A23" s="33" t="s">
        <v>3</v>
      </c>
      <c r="B23" s="244">
        <f>'[7]por areas'!D18</f>
        <v>152017000000</v>
      </c>
      <c r="C23" s="34">
        <f>'[7]por areas'!E18</f>
        <v>103125184339</v>
      </c>
      <c r="D23" s="245">
        <f t="shared" si="5"/>
        <v>0.67837928875717846</v>
      </c>
      <c r="E23" s="34">
        <f>'[7]por areas'!G18</f>
        <v>76503560084</v>
      </c>
      <c r="F23" s="125">
        <f t="shared" si="6"/>
        <v>0.50325661001072253</v>
      </c>
      <c r="G23" s="34">
        <f>'[7]por areas'!I18</f>
        <v>9476746712</v>
      </c>
      <c r="H23" s="245">
        <f t="shared" si="7"/>
        <v>6.2340045600163138E-2</v>
      </c>
      <c r="I23" s="34">
        <f>'[7]por areas'!K18</f>
        <v>5224800801</v>
      </c>
      <c r="J23" s="245">
        <f t="shared" ref="J23:J24" si="9">SUM(I23/B23)</f>
        <v>3.4369845484386617E-2</v>
      </c>
      <c r="K23" s="34">
        <f>'[7]por areas'!O18</f>
        <v>1679914597</v>
      </c>
      <c r="L23" s="34">
        <f>'[7]por areas'!P18</f>
        <v>851906706</v>
      </c>
      <c r="M23" s="245">
        <f t="shared" si="8"/>
        <v>0.50711310415502031</v>
      </c>
    </row>
    <row r="24" spans="1:14" s="22" customFormat="1" ht="11.25" customHeight="1">
      <c r="A24" s="33" t="s">
        <v>4</v>
      </c>
      <c r="B24" s="244">
        <f>'[7]por areas'!D30</f>
        <v>47044000000</v>
      </c>
      <c r="C24" s="34">
        <f>'[7]por areas'!E30</f>
        <v>43876692566</v>
      </c>
      <c r="D24" s="245">
        <f t="shared" si="5"/>
        <v>0.9326735091828926</v>
      </c>
      <c r="E24" s="34">
        <f>'[7]por areas'!G30</f>
        <v>37257859658</v>
      </c>
      <c r="F24" s="125">
        <f t="shared" si="6"/>
        <v>0.79197899111470116</v>
      </c>
      <c r="G24" s="34">
        <f>'[7]por areas'!I30</f>
        <v>21708002272</v>
      </c>
      <c r="H24" s="245">
        <f t="shared" si="7"/>
        <v>0.46144040200663211</v>
      </c>
      <c r="I24" s="34">
        <f>'[7]por areas'!K30</f>
        <v>20455489640</v>
      </c>
      <c r="J24" s="245">
        <f t="shared" si="9"/>
        <v>0.43481612192840746</v>
      </c>
      <c r="K24" s="34">
        <f>'[7]por areas'!O30</f>
        <v>1192362960</v>
      </c>
      <c r="L24" s="34">
        <f>'[7]por areas'!P30</f>
        <v>1034787758</v>
      </c>
      <c r="M24" s="245">
        <f t="shared" si="8"/>
        <v>0.86784627895519328</v>
      </c>
    </row>
    <row r="25" spans="1:14" s="22" customFormat="1">
      <c r="A25" s="62" t="s">
        <v>14</v>
      </c>
      <c r="B25" s="47">
        <f>SUM(B26:B29)</f>
        <v>25767000000</v>
      </c>
      <c r="C25" s="47">
        <f>SUM(C26:C29)</f>
        <v>21776346491</v>
      </c>
      <c r="D25" s="38">
        <f t="shared" si="5"/>
        <v>0.84512541199984481</v>
      </c>
      <c r="E25" s="47">
        <f>SUM(E26:E29)</f>
        <v>12123759717</v>
      </c>
      <c r="F25" s="48">
        <f t="shared" si="6"/>
        <v>0.47051498882291304</v>
      </c>
      <c r="G25" s="47">
        <f>SUM(G26:G29)</f>
        <v>3619629983</v>
      </c>
      <c r="H25" s="38">
        <f t="shared" si="7"/>
        <v>0.14047541362983662</v>
      </c>
      <c r="I25" s="43">
        <f>SUM(I26:I29)</f>
        <v>3223050853</v>
      </c>
      <c r="J25" s="38">
        <f>SUM(I25/B25)</f>
        <v>0.12508444339659255</v>
      </c>
      <c r="K25" s="47">
        <f>SUM(K26:K29)</f>
        <v>2731351637</v>
      </c>
      <c r="L25" s="47">
        <f>SUM(L26:L29)</f>
        <v>1305739269</v>
      </c>
      <c r="M25" s="38">
        <f t="shared" si="8"/>
        <v>0.47805608450846271</v>
      </c>
      <c r="N25" s="242"/>
    </row>
    <row r="26" spans="1:14" s="242" customFormat="1" ht="11.25" customHeight="1">
      <c r="A26" s="33" t="s">
        <v>1</v>
      </c>
      <c r="B26" s="244">
        <f>'[7]por areas'!D38</f>
        <v>5100000000</v>
      </c>
      <c r="C26" s="244">
        <f>'[7]por areas'!E38</f>
        <v>3585869199</v>
      </c>
      <c r="D26" s="245">
        <f t="shared" si="5"/>
        <v>0.70311160764705882</v>
      </c>
      <c r="E26" s="244">
        <f>'[7]por areas'!G38</f>
        <v>319106219</v>
      </c>
      <c r="F26" s="125">
        <f t="shared" si="6"/>
        <v>6.2569846862745096E-2</v>
      </c>
      <c r="G26" s="244">
        <f>'[7]por areas'!I38</f>
        <v>307859517</v>
      </c>
      <c r="H26" s="245">
        <f t="shared" si="7"/>
        <v>6.0364611176470587E-2</v>
      </c>
      <c r="I26" s="34">
        <f>'[7]por areas'!K38</f>
        <v>307859517</v>
      </c>
      <c r="J26" s="245">
        <f>SUM(I26/B26)</f>
        <v>6.0364611176470587E-2</v>
      </c>
      <c r="K26" s="34">
        <f>'[7]por areas'!O38</f>
        <v>43091680</v>
      </c>
      <c r="L26" s="34">
        <f>'[7]por areas'!P38</f>
        <v>43091680</v>
      </c>
      <c r="M26" s="245">
        <f t="shared" si="8"/>
        <v>1</v>
      </c>
      <c r="N26" s="22"/>
    </row>
    <row r="27" spans="1:14" s="22" customFormat="1" ht="11.25" customHeight="1">
      <c r="A27" s="33" t="s">
        <v>39</v>
      </c>
      <c r="B27" s="244">
        <f>'[7]por areas'!D42</f>
        <v>15141000000</v>
      </c>
      <c r="C27" s="246">
        <f>'[7]por areas'!E42</f>
        <v>14506030175</v>
      </c>
      <c r="D27" s="245">
        <f t="shared" si="5"/>
        <v>0.95806288719371246</v>
      </c>
      <c r="E27" s="246">
        <f>'[7]por areas'!G42</f>
        <v>9764457081</v>
      </c>
      <c r="F27" s="125">
        <f t="shared" si="6"/>
        <v>0.64490172914602739</v>
      </c>
      <c r="G27" s="246">
        <f>'[7]por areas'!I42</f>
        <v>2544611319</v>
      </c>
      <c r="H27" s="245">
        <f t="shared" si="7"/>
        <v>0.1680609813750743</v>
      </c>
      <c r="I27" s="34">
        <f>'[7]por areas'!K42</f>
        <v>2190014030</v>
      </c>
      <c r="J27" s="245">
        <f t="shared" ref="J27:J29" si="10">SUM(I27/B27)</f>
        <v>0.14464130704709069</v>
      </c>
      <c r="K27" s="34">
        <f>'[7]por areas'!O42</f>
        <v>2647418059</v>
      </c>
      <c r="L27" s="34">
        <f>'[7]por areas'!P42</f>
        <v>1262647589</v>
      </c>
      <c r="M27" s="245">
        <f t="shared" si="8"/>
        <v>0.47693547481387788</v>
      </c>
    </row>
    <row r="28" spans="1:14" s="22" customFormat="1" ht="11.25" customHeight="1">
      <c r="A28" s="33" t="s">
        <v>108</v>
      </c>
      <c r="B28" s="244">
        <f>'[7]por areas'!D39</f>
        <v>3000000000</v>
      </c>
      <c r="C28" s="34">
        <f>'[7]por areas'!E39</f>
        <v>1440241132</v>
      </c>
      <c r="D28" s="245">
        <f t="shared" si="5"/>
        <v>0.48008037733333331</v>
      </c>
      <c r="E28" s="34">
        <f>'[7]por areas'!G39</f>
        <v>19798880</v>
      </c>
      <c r="F28" s="125">
        <f t="shared" si="6"/>
        <v>6.5996266666666662E-3</v>
      </c>
      <c r="G28" s="34">
        <f>'[7]por areas'!I39</f>
        <v>8296870</v>
      </c>
      <c r="H28" s="245">
        <f t="shared" si="7"/>
        <v>2.7656233333333332E-3</v>
      </c>
      <c r="I28" s="34">
        <f>'[7]por areas'!K39</f>
        <v>8296870</v>
      </c>
      <c r="J28" s="245">
        <f t="shared" si="10"/>
        <v>2.7656233333333332E-3</v>
      </c>
      <c r="K28" s="34">
        <f>'[7]por areas'!O39</f>
        <v>40841898</v>
      </c>
      <c r="L28" s="34">
        <f>'[7]por areas'!P39</f>
        <v>0</v>
      </c>
      <c r="M28" s="245">
        <f t="shared" si="8"/>
        <v>0</v>
      </c>
    </row>
    <row r="29" spans="1:14" s="22" customFormat="1" ht="11.25" customHeight="1">
      <c r="A29" s="33" t="s">
        <v>7</v>
      </c>
      <c r="B29" s="244">
        <f>'[7]por areas'!D40</f>
        <v>2526000000</v>
      </c>
      <c r="C29" s="34">
        <f>'[7]por areas'!E40</f>
        <v>2244205985</v>
      </c>
      <c r="D29" s="245">
        <f t="shared" si="5"/>
        <v>0.88844259105304835</v>
      </c>
      <c r="E29" s="34">
        <f>'[7]por areas'!G40</f>
        <v>2020397537</v>
      </c>
      <c r="F29" s="125">
        <f t="shared" si="6"/>
        <v>0.79984067181314333</v>
      </c>
      <c r="G29" s="34">
        <f>'[7]por areas'!I40</f>
        <v>758862277</v>
      </c>
      <c r="H29" s="245">
        <f t="shared" si="7"/>
        <v>0.30042053721298495</v>
      </c>
      <c r="I29" s="34">
        <f>'[7]por areas'!K40</f>
        <v>716880436</v>
      </c>
      <c r="J29" s="245">
        <f t="shared" si="10"/>
        <v>0.28380064766429136</v>
      </c>
      <c r="K29" s="34"/>
      <c r="L29" s="34"/>
      <c r="M29" s="245"/>
      <c r="N29"/>
    </row>
    <row r="30" spans="1:14" ht="11.25" customHeight="1">
      <c r="A30" s="49" t="s">
        <v>32</v>
      </c>
      <c r="B30" s="47">
        <f>'[7]por areas'!D45</f>
        <v>5478000000</v>
      </c>
      <c r="C30" s="47">
        <f>'[7]por areas'!E45</f>
        <v>4117924381</v>
      </c>
      <c r="D30" s="38">
        <f t="shared" si="5"/>
        <v>0.75172040543994156</v>
      </c>
      <c r="E30" s="47">
        <f>'[7]por areas'!G45</f>
        <v>3287796936</v>
      </c>
      <c r="F30" s="48">
        <f t="shared" si="6"/>
        <v>0.60018198904709752</v>
      </c>
      <c r="G30" s="47">
        <f>'[7]por areas'!I45</f>
        <v>2656617227</v>
      </c>
      <c r="H30" s="38">
        <f t="shared" si="7"/>
        <v>0.48496115863453815</v>
      </c>
      <c r="I30" s="43">
        <f>'[7]por areas'!K45</f>
        <v>2639910334</v>
      </c>
      <c r="J30" s="38">
        <f>SUM(I30/B30)</f>
        <v>0.48191134246075212</v>
      </c>
      <c r="K30" s="43"/>
      <c r="L30" s="43"/>
      <c r="M30" s="38"/>
    </row>
    <row r="31" spans="1:14" ht="11.25" customHeight="1">
      <c r="A31" s="62" t="s">
        <v>98</v>
      </c>
      <c r="B31" s="47">
        <f>'[7]por areas'!D47</f>
        <v>1108300000</v>
      </c>
      <c r="C31" s="47">
        <f>'[7]por areas'!E47</f>
        <v>1030724703</v>
      </c>
      <c r="D31" s="38">
        <f t="shared" si="5"/>
        <v>0.93000514571866821</v>
      </c>
      <c r="E31" s="47">
        <f>'[7]por areas'!G47</f>
        <v>830335540</v>
      </c>
      <c r="F31" s="48">
        <f t="shared" si="6"/>
        <v>0.74919745556257333</v>
      </c>
      <c r="G31" s="47">
        <f>'[7]por areas'!I47</f>
        <v>366402043</v>
      </c>
      <c r="H31" s="38">
        <f t="shared" si="7"/>
        <v>0.330598252278264</v>
      </c>
      <c r="I31" s="43">
        <f>'[7]por areas'!K47</f>
        <v>333705468</v>
      </c>
      <c r="J31" s="38">
        <f t="shared" ref="J31:J33" si="11">SUM(I31/B31)</f>
        <v>0.30109669584047638</v>
      </c>
      <c r="K31" s="43">
        <f>'[7]por areas'!O47</f>
        <v>262192193</v>
      </c>
      <c r="L31" s="43">
        <f>'[7]por areas'!P47</f>
        <v>245176765</v>
      </c>
      <c r="M31" s="38">
        <f t="shared" si="8"/>
        <v>0.93510322406891799</v>
      </c>
    </row>
    <row r="32" spans="1:14" ht="11.25" customHeight="1">
      <c r="A32" s="49" t="s">
        <v>2</v>
      </c>
      <c r="B32" s="47">
        <f>'[7]por areas'!D49</f>
        <v>2730000000</v>
      </c>
      <c r="C32" s="47">
        <f>'[7]por areas'!E49</f>
        <v>2719020752</v>
      </c>
      <c r="D32" s="38">
        <f t="shared" si="5"/>
        <v>0.99597829743589739</v>
      </c>
      <c r="E32" s="47">
        <f>'[7]por areas'!G49</f>
        <v>2715024832</v>
      </c>
      <c r="F32" s="48">
        <f t="shared" si="6"/>
        <v>0.99451459047619051</v>
      </c>
      <c r="G32" s="47">
        <f>'[7]por areas'!I49</f>
        <v>2250929412</v>
      </c>
      <c r="H32" s="38">
        <f t="shared" si="7"/>
        <v>0.82451626813186818</v>
      </c>
      <c r="I32" s="43">
        <f>'[7]por areas'!K49</f>
        <v>2189261318</v>
      </c>
      <c r="J32" s="38">
        <f t="shared" si="11"/>
        <v>0.80192722271062267</v>
      </c>
      <c r="K32" s="43">
        <f>'[7]por areas'!O49</f>
        <v>138900690</v>
      </c>
      <c r="L32" s="43">
        <f>'[7]por areas'!P49</f>
        <v>138472982</v>
      </c>
      <c r="M32" s="38">
        <f t="shared" si="8"/>
        <v>0.9969207640365213</v>
      </c>
    </row>
    <row r="33" spans="1:13" ht="11.25" customHeight="1">
      <c r="A33" s="49" t="s">
        <v>13</v>
      </c>
      <c r="B33" s="47">
        <f>'[7]por areas'!D51</f>
        <v>237000000</v>
      </c>
      <c r="C33" s="47">
        <f>'[7]por areas'!E51</f>
        <v>237000000</v>
      </c>
      <c r="D33" s="38">
        <f t="shared" si="5"/>
        <v>1</v>
      </c>
      <c r="E33" s="47">
        <f>'[7]por areas'!G51</f>
        <v>237000000</v>
      </c>
      <c r="F33" s="48">
        <f t="shared" si="6"/>
        <v>1</v>
      </c>
      <c r="G33" s="47">
        <f>'[7]por areas'!I51</f>
        <v>237000000</v>
      </c>
      <c r="H33" s="38">
        <f t="shared" si="7"/>
        <v>1</v>
      </c>
      <c r="I33" s="43">
        <f>'[7]por areas'!K51</f>
        <v>237000000</v>
      </c>
      <c r="J33" s="38">
        <f t="shared" si="11"/>
        <v>1</v>
      </c>
      <c r="K33" s="43"/>
      <c r="L33" s="43"/>
      <c r="M33" s="38"/>
    </row>
    <row r="34" spans="1:13" ht="15">
      <c r="A34" s="247" t="s">
        <v>105</v>
      </c>
      <c r="B34" s="50">
        <f>SUM(B35:B40)</f>
        <v>21318699734</v>
      </c>
      <c r="C34" s="50">
        <f>SUM(C35:C40)</f>
        <v>17471391170</v>
      </c>
      <c r="D34" s="51">
        <f t="shared" si="5"/>
        <v>0.81953362015488485</v>
      </c>
      <c r="E34" s="50">
        <f>SUM(E35:E40)</f>
        <v>14826912847</v>
      </c>
      <c r="F34" s="51">
        <f t="shared" si="6"/>
        <v>0.69548861009348462</v>
      </c>
      <c r="G34" s="50">
        <f>SUM(G35:G40)</f>
        <v>7427615114</v>
      </c>
      <c r="H34" s="51">
        <f t="shared" si="7"/>
        <v>0.34840844923361403</v>
      </c>
      <c r="I34" s="50">
        <f>SUM(I35:I40)</f>
        <v>7298065301</v>
      </c>
      <c r="J34" s="51">
        <f>SUM(I34/B34)</f>
        <v>0.34233163335757877</v>
      </c>
      <c r="K34" s="50">
        <f>SUM(K35:K40)</f>
        <v>421102086</v>
      </c>
      <c r="L34" s="50">
        <f>SUM(L35:L40)</f>
        <v>365139801</v>
      </c>
      <c r="M34" s="51">
        <f t="shared" si="8"/>
        <v>0.86710518218615518</v>
      </c>
    </row>
    <row r="35" spans="1:13">
      <c r="A35" s="248" t="s">
        <v>99</v>
      </c>
      <c r="B35" s="249">
        <v>3649726730</v>
      </c>
      <c r="C35" s="249">
        <v>2156006434</v>
      </c>
      <c r="D35" s="23">
        <f t="shared" si="5"/>
        <v>0.59073092138051664</v>
      </c>
      <c r="E35" s="249">
        <v>1507817519</v>
      </c>
      <c r="F35" s="23">
        <f t="shared" si="6"/>
        <v>0.41313162067889941</v>
      </c>
      <c r="G35" s="249">
        <v>890263338</v>
      </c>
      <c r="H35" s="23">
        <f t="shared" si="7"/>
        <v>0.24392602620963899</v>
      </c>
      <c r="I35" s="249">
        <v>890263338</v>
      </c>
      <c r="J35" s="23">
        <f>SUM(I35/B35)</f>
        <v>0.24392602620963899</v>
      </c>
      <c r="K35" s="16"/>
      <c r="L35" s="16"/>
      <c r="M35" s="24"/>
    </row>
    <row r="36" spans="1:13">
      <c r="A36" s="248" t="s">
        <v>100</v>
      </c>
      <c r="B36" s="249">
        <v>2526077000</v>
      </c>
      <c r="C36" s="249">
        <v>2314956520</v>
      </c>
      <c r="D36" s="23">
        <f t="shared" si="5"/>
        <v>0.91642357695351329</v>
      </c>
      <c r="E36" s="249">
        <v>2115781396</v>
      </c>
      <c r="F36" s="23">
        <f t="shared" si="6"/>
        <v>0.83757597096208869</v>
      </c>
      <c r="G36" s="249">
        <v>934440615</v>
      </c>
      <c r="H36" s="23">
        <f t="shared" si="7"/>
        <v>0.36991770836755966</v>
      </c>
      <c r="I36" s="249">
        <v>934440615</v>
      </c>
      <c r="J36" s="23">
        <f t="shared" ref="J36:J40" si="12">SUM(I36/B36)</f>
        <v>0.36991770836755966</v>
      </c>
      <c r="K36" s="16">
        <v>825000</v>
      </c>
      <c r="L36" s="21">
        <v>0</v>
      </c>
      <c r="M36" s="24">
        <f t="shared" si="8"/>
        <v>0</v>
      </c>
    </row>
    <row r="37" spans="1:13">
      <c r="A37" s="248" t="s">
        <v>101</v>
      </c>
      <c r="B37" s="249">
        <v>4658245070</v>
      </c>
      <c r="C37" s="249">
        <v>3852159914</v>
      </c>
      <c r="D37" s="23">
        <f t="shared" si="5"/>
        <v>0.82695518507788601</v>
      </c>
      <c r="E37" s="249">
        <v>3668644088</v>
      </c>
      <c r="F37" s="23">
        <f t="shared" si="6"/>
        <v>0.78755927025539685</v>
      </c>
      <c r="G37" s="249">
        <v>2743869784</v>
      </c>
      <c r="H37" s="23">
        <f t="shared" si="7"/>
        <v>0.5890350856959099</v>
      </c>
      <c r="I37" s="249">
        <v>2629642794</v>
      </c>
      <c r="J37" s="23">
        <f t="shared" si="12"/>
        <v>0.56451362143555062</v>
      </c>
      <c r="K37" s="16">
        <v>384930095</v>
      </c>
      <c r="L37" s="21">
        <v>336753710</v>
      </c>
      <c r="M37" s="24">
        <f t="shared" si="8"/>
        <v>0.87484380767889813</v>
      </c>
    </row>
    <row r="38" spans="1:13">
      <c r="A38" s="248" t="s">
        <v>102</v>
      </c>
      <c r="B38" s="249">
        <v>3952250936</v>
      </c>
      <c r="C38" s="249">
        <v>3302607954</v>
      </c>
      <c r="D38" s="23">
        <f t="shared" si="5"/>
        <v>0.83562709136644764</v>
      </c>
      <c r="E38" s="249">
        <v>2533889953</v>
      </c>
      <c r="F38" s="23">
        <f t="shared" si="6"/>
        <v>0.6411257771917952</v>
      </c>
      <c r="G38" s="249">
        <v>681423560</v>
      </c>
      <c r="H38" s="23">
        <f t="shared" si="7"/>
        <v>0.17241404228488999</v>
      </c>
      <c r="I38" s="249">
        <v>681423560</v>
      </c>
      <c r="J38" s="23">
        <f t="shared" si="12"/>
        <v>0.17241404228488999</v>
      </c>
      <c r="K38" s="16">
        <v>6355199</v>
      </c>
      <c r="L38" s="21">
        <v>0</v>
      </c>
      <c r="M38" s="24">
        <f t="shared" si="8"/>
        <v>0</v>
      </c>
    </row>
    <row r="39" spans="1:13">
      <c r="A39" s="250" t="s">
        <v>103</v>
      </c>
      <c r="B39" s="249">
        <v>3843000000</v>
      </c>
      <c r="C39" s="249">
        <v>3717317566</v>
      </c>
      <c r="D39" s="23">
        <f t="shared" si="5"/>
        <v>0.96729574967473331</v>
      </c>
      <c r="E39" s="249">
        <v>3018684487</v>
      </c>
      <c r="F39" s="23">
        <f t="shared" si="6"/>
        <v>0.78550207832422592</v>
      </c>
      <c r="G39" s="249">
        <v>1052054048</v>
      </c>
      <c r="H39" s="23">
        <f t="shared" si="7"/>
        <v>0.2737585344782722</v>
      </c>
      <c r="I39" s="249">
        <v>1036731225</v>
      </c>
      <c r="J39" s="23">
        <f t="shared" si="12"/>
        <v>0.26977133099141298</v>
      </c>
      <c r="K39" s="16">
        <v>28991792</v>
      </c>
      <c r="L39" s="21">
        <v>28386091</v>
      </c>
      <c r="M39" s="24">
        <f t="shared" si="8"/>
        <v>0.97910784542052454</v>
      </c>
    </row>
    <row r="40" spans="1:13" ht="12" thickBot="1">
      <c r="A40" s="251" t="s">
        <v>104</v>
      </c>
      <c r="B40" s="249">
        <v>2689399998</v>
      </c>
      <c r="C40" s="249">
        <v>2128342782</v>
      </c>
      <c r="D40" s="23">
        <f t="shared" si="5"/>
        <v>0.79138201218962001</v>
      </c>
      <c r="E40" s="249">
        <v>1982095404</v>
      </c>
      <c r="F40" s="23">
        <f t="shared" si="6"/>
        <v>0.7370028279445251</v>
      </c>
      <c r="G40" s="249">
        <v>1125563769</v>
      </c>
      <c r="H40" s="23">
        <f t="shared" si="7"/>
        <v>0.41851854310888564</v>
      </c>
      <c r="I40" s="249">
        <v>1125563769</v>
      </c>
      <c r="J40" s="23">
        <f t="shared" si="12"/>
        <v>0.41851854310888564</v>
      </c>
      <c r="K40" s="16"/>
      <c r="L40" s="21"/>
      <c r="M40" s="24"/>
    </row>
  </sheetData>
  <mergeCells count="21">
    <mergeCell ref="D16:E16"/>
    <mergeCell ref="A1:M1"/>
    <mergeCell ref="A2:M2"/>
    <mergeCell ref="A3:M3"/>
    <mergeCell ref="A6:A7"/>
    <mergeCell ref="B6:B7"/>
    <mergeCell ref="C6:C7"/>
    <mergeCell ref="D6:D7"/>
    <mergeCell ref="E6:E7"/>
    <mergeCell ref="F6:F7"/>
    <mergeCell ref="G6:G7"/>
    <mergeCell ref="H6:H7"/>
    <mergeCell ref="I6:I7"/>
    <mergeCell ref="J6:J7"/>
    <mergeCell ref="K6:L7"/>
    <mergeCell ref="M6:M7"/>
    <mergeCell ref="C18:D18"/>
    <mergeCell ref="E18:F18"/>
    <mergeCell ref="G18:H18"/>
    <mergeCell ref="I18:J18"/>
    <mergeCell ref="K18:M18"/>
  </mergeCells>
  <printOptions horizontalCentered="1" verticalCentered="1"/>
  <pageMargins left="0.9055118110236221" right="0.31496062992125984"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zoomScale="115" zoomScaleNormal="115" workbookViewId="0">
      <selection activeCell="A34" sqref="A34"/>
    </sheetView>
  </sheetViews>
  <sheetFormatPr baseColWidth="10" defaultColWidth="2.33203125" defaultRowHeight="11.25"/>
  <cols>
    <col min="1" max="1" width="49.5" style="5" customWidth="1"/>
    <col min="2" max="2" width="14.6640625" style="267" hidden="1" customWidth="1"/>
    <col min="3" max="3" width="15.33203125" style="267" hidden="1" customWidth="1"/>
    <col min="4" max="4" width="14.6640625" style="267" customWidth="1"/>
    <col min="5" max="5" width="15.1640625" style="266" customWidth="1"/>
    <col min="6" max="6" width="7.33203125" style="266" customWidth="1"/>
    <col min="7" max="7" width="15" style="266" customWidth="1"/>
    <col min="8" max="8" width="7.83203125" style="266" customWidth="1"/>
    <col min="9" max="9" width="14.33203125" style="266" customWidth="1"/>
    <col min="10" max="10" width="7.83203125" style="266" customWidth="1"/>
    <col min="11" max="11" width="14.83203125" style="266" customWidth="1"/>
    <col min="12" max="12" width="7.83203125" style="242" customWidth="1"/>
    <col min="13" max="13" width="15" style="252" customWidth="1"/>
    <col min="14" max="14" width="8.6640625" style="252" customWidth="1"/>
    <col min="15" max="15" width="15" style="252" customWidth="1"/>
    <col min="16" max="16" width="14.33203125" style="252" customWidth="1"/>
    <col min="17" max="17" width="7.33203125" style="252" customWidth="1"/>
    <col min="18" max="18" width="15" style="252" hidden="1" customWidth="1"/>
    <col min="19" max="19" width="10.1640625" style="253" hidden="1" customWidth="1"/>
    <col min="20" max="20" width="18.1640625" style="255" hidden="1" customWidth="1"/>
    <col min="21" max="21" width="15.33203125" style="255" hidden="1" customWidth="1"/>
    <col min="22" max="16384" width="2.33203125" style="252"/>
  </cols>
  <sheetData>
    <row r="1" spans="1:21">
      <c r="A1" s="397" t="s">
        <v>5</v>
      </c>
      <c r="B1" s="397"/>
      <c r="C1" s="397"/>
      <c r="D1" s="397"/>
      <c r="E1" s="397"/>
      <c r="F1" s="397"/>
      <c r="G1" s="397"/>
      <c r="H1" s="397"/>
      <c r="I1" s="397"/>
      <c r="J1" s="397"/>
      <c r="K1" s="397"/>
      <c r="L1" s="397"/>
      <c r="M1" s="397"/>
      <c r="N1" s="397"/>
      <c r="O1" s="397"/>
      <c r="P1" s="397"/>
      <c r="Q1" s="236"/>
      <c r="R1" s="236"/>
      <c r="S1" s="242"/>
      <c r="T1" s="252"/>
      <c r="U1" s="253"/>
    </row>
    <row r="2" spans="1:21" ht="12" customHeight="1">
      <c r="A2" s="397" t="s">
        <v>135</v>
      </c>
      <c r="B2" s="397"/>
      <c r="C2" s="397"/>
      <c r="D2" s="397"/>
      <c r="E2" s="397"/>
      <c r="F2" s="397"/>
      <c r="G2" s="397"/>
      <c r="H2" s="397"/>
      <c r="I2" s="397"/>
      <c r="J2" s="397"/>
      <c r="K2" s="397"/>
      <c r="L2" s="397"/>
      <c r="M2" s="397"/>
      <c r="N2" s="397"/>
      <c r="O2" s="397"/>
      <c r="P2" s="397"/>
      <c r="Q2" s="236"/>
      <c r="R2" s="236"/>
      <c r="S2" s="242"/>
      <c r="T2" s="252"/>
      <c r="U2" s="253"/>
    </row>
    <row r="3" spans="1:21" ht="13.5" customHeight="1">
      <c r="A3" s="397" t="s">
        <v>256</v>
      </c>
      <c r="B3" s="398"/>
      <c r="C3" s="398"/>
      <c r="D3" s="398"/>
      <c r="E3" s="398"/>
      <c r="F3" s="398"/>
      <c r="G3" s="398"/>
      <c r="H3" s="398"/>
      <c r="I3" s="398"/>
      <c r="J3" s="398"/>
      <c r="K3" s="398"/>
      <c r="L3" s="398"/>
      <c r="M3" s="398"/>
      <c r="N3" s="398"/>
      <c r="O3" s="398"/>
      <c r="P3" s="398"/>
      <c r="Q3" s="398"/>
      <c r="R3" s="398"/>
      <c r="S3" s="398"/>
      <c r="T3" s="252"/>
      <c r="U3" s="253"/>
    </row>
    <row r="4" spans="1:21" ht="11.25" customHeight="1">
      <c r="A4" s="399"/>
      <c r="B4" s="399"/>
      <c r="C4" s="399"/>
      <c r="D4" s="399"/>
      <c r="E4" s="399"/>
      <c r="F4" s="399"/>
      <c r="G4" s="399"/>
      <c r="H4" s="399"/>
      <c r="I4" s="399"/>
      <c r="J4" s="399"/>
      <c r="K4" s="399"/>
      <c r="L4" s="399"/>
      <c r="M4" s="399"/>
      <c r="N4" s="399"/>
      <c r="O4" s="399"/>
      <c r="P4" s="399"/>
      <c r="Q4" s="399"/>
      <c r="R4" s="242"/>
      <c r="S4" s="254"/>
    </row>
    <row r="5" spans="1:21" ht="31.5" customHeight="1">
      <c r="A5" s="114" t="s">
        <v>82</v>
      </c>
      <c r="B5" s="232" t="s">
        <v>83</v>
      </c>
      <c r="C5" s="115"/>
      <c r="D5" s="233"/>
      <c r="E5" s="377" t="s">
        <v>86</v>
      </c>
      <c r="F5" s="378"/>
      <c r="G5" s="379" t="s">
        <v>81</v>
      </c>
      <c r="H5" s="380"/>
      <c r="I5" s="379" t="s">
        <v>15</v>
      </c>
      <c r="J5" s="380"/>
      <c r="K5" s="377" t="s">
        <v>6</v>
      </c>
      <c r="L5" s="378"/>
      <c r="M5" s="379" t="s">
        <v>16</v>
      </c>
      <c r="N5" s="380"/>
      <c r="O5" s="379" t="s">
        <v>88</v>
      </c>
      <c r="P5" s="381"/>
      <c r="Q5" s="380"/>
      <c r="R5" s="394" t="s">
        <v>134</v>
      </c>
      <c r="S5" s="395"/>
      <c r="T5" s="395"/>
      <c r="U5" s="396"/>
    </row>
    <row r="6" spans="1:21" ht="21" customHeight="1">
      <c r="A6" s="116"/>
      <c r="B6" s="117" t="s">
        <v>84</v>
      </c>
      <c r="C6" s="117" t="s">
        <v>85</v>
      </c>
      <c r="D6" s="117" t="s">
        <v>55</v>
      </c>
      <c r="E6" s="116" t="s">
        <v>56</v>
      </c>
      <c r="F6" s="116" t="s">
        <v>8</v>
      </c>
      <c r="G6" s="118" t="s">
        <v>87</v>
      </c>
      <c r="H6" s="118" t="s">
        <v>8</v>
      </c>
      <c r="I6" s="118" t="s">
        <v>77</v>
      </c>
      <c r="J6" s="118" t="s">
        <v>8</v>
      </c>
      <c r="K6" s="119" t="s">
        <v>78</v>
      </c>
      <c r="L6" s="119" t="s">
        <v>8</v>
      </c>
      <c r="M6" s="119" t="s">
        <v>17</v>
      </c>
      <c r="N6" s="118"/>
      <c r="O6" s="120" t="s">
        <v>76</v>
      </c>
      <c r="P6" s="118" t="s">
        <v>15</v>
      </c>
      <c r="Q6" s="121" t="s">
        <v>8</v>
      </c>
      <c r="R6" s="234" t="s">
        <v>59</v>
      </c>
      <c r="S6" s="235"/>
      <c r="T6" s="128" t="s">
        <v>62</v>
      </c>
      <c r="U6" s="129" t="s">
        <v>60</v>
      </c>
    </row>
    <row r="7" spans="1:21" ht="15.75" customHeight="1">
      <c r="A7" s="65" t="s">
        <v>18</v>
      </c>
      <c r="B7" s="66">
        <f>SUM(B8+B37+B45+B47+B49+B51)</f>
        <v>633614000000</v>
      </c>
      <c r="C7" s="66">
        <f>SUM(C8+C37+C45+C47+C49+C51)</f>
        <v>0</v>
      </c>
      <c r="D7" s="66">
        <f>SUM(D8+D37+D45+D47+D49+D51)</f>
        <v>633614000000</v>
      </c>
      <c r="E7" s="66">
        <f>SUM(E8+E37+E45+E47+E49+E51)</f>
        <v>569448509504</v>
      </c>
      <c r="F7" s="67">
        <f>SUM(E7/D7)</f>
        <v>0.89873094581874768</v>
      </c>
      <c r="G7" s="66">
        <f>SUM(G8+G37+G45+G47+G49+G51)</f>
        <v>389721120493</v>
      </c>
      <c r="H7" s="68">
        <f>SUM(G7/D7)</f>
        <v>0.61507656158639168</v>
      </c>
      <c r="I7" s="66">
        <f>SUM(I8+I37+I45+I47+I49+I51)</f>
        <v>82574366765</v>
      </c>
      <c r="J7" s="69">
        <f>I7/D7</f>
        <v>0.1303228255136408</v>
      </c>
      <c r="K7" s="66">
        <f>SUM(K8+K37+K45+K47+K49+K51)</f>
        <v>62729466177</v>
      </c>
      <c r="L7" s="67">
        <f>K7/D7</f>
        <v>9.9002651735914923E-2</v>
      </c>
      <c r="M7" s="66">
        <f>SUM(M8+M37+M45+M47+M49+M51)</f>
        <v>310056185267</v>
      </c>
      <c r="N7" s="69">
        <f>M7/D7</f>
        <v>0.48934554045049511</v>
      </c>
      <c r="O7" s="66">
        <f>SUM(O8+O37+O45+O47+O49+O51)</f>
        <v>15417920288</v>
      </c>
      <c r="P7" s="66">
        <f>SUM(P8+P37+P45+P47+P49+P51)</f>
        <v>9475871669</v>
      </c>
      <c r="Q7" s="67">
        <f t="shared" ref="Q7:Q17" si="0">P7/O7</f>
        <v>0.61460115839197937</v>
      </c>
      <c r="R7" s="130">
        <f>R8+R37+R45+R47+R49+R51</f>
        <v>307146753728</v>
      </c>
      <c r="S7" s="131">
        <f>SUM(R7/G7)</f>
        <v>0.7881193437488252</v>
      </c>
      <c r="T7" s="130">
        <f>T8+T37+T45+T47+T49+T51</f>
        <v>19844900588</v>
      </c>
      <c r="U7" s="130" t="e">
        <f>U8+U37+U45+U47+U49+U51</f>
        <v>#DIV/0!</v>
      </c>
    </row>
    <row r="8" spans="1:21" ht="15.75" customHeight="1">
      <c r="A8" s="79" t="s">
        <v>19</v>
      </c>
      <c r="B8" s="58">
        <f>SUM(B9+B18+B30)</f>
        <v>598293700000</v>
      </c>
      <c r="C8" s="58">
        <f>SUM(C10:C17)</f>
        <v>0</v>
      </c>
      <c r="D8" s="58">
        <f>SUM(D9+D18+D30)</f>
        <v>598293700000</v>
      </c>
      <c r="E8" s="58">
        <f>SUM(E9+E18+E30)</f>
        <v>539567493177</v>
      </c>
      <c r="F8" s="59">
        <f t="shared" ref="F8:F52" si="1">SUM(E8/D8)</f>
        <v>0.9018438488939462</v>
      </c>
      <c r="G8" s="58">
        <f>SUM(G9+G18+G30)</f>
        <v>370527203468</v>
      </c>
      <c r="H8" s="60">
        <f t="shared" ref="H8:H52" si="2">SUM(G8/D8)</f>
        <v>0.61930654370587557</v>
      </c>
      <c r="I8" s="58">
        <f>SUM(I9+I18+I30)</f>
        <v>73443788100</v>
      </c>
      <c r="J8" s="80">
        <f t="shared" ref="J8:J52" si="3">I8/D8</f>
        <v>0.12275540942517028</v>
      </c>
      <c r="K8" s="58">
        <f>SUM(K9+K18+K30)</f>
        <v>54106538204</v>
      </c>
      <c r="L8" s="59">
        <f t="shared" ref="L8:L52" si="4">K8/D8</f>
        <v>9.043474501570048E-2</v>
      </c>
      <c r="M8" s="58">
        <f>SUM(M9+M18+M30)</f>
        <v>304776331079</v>
      </c>
      <c r="N8" s="80">
        <f t="shared" ref="N8:N52" si="5">M8/D8</f>
        <v>0.50940922673763733</v>
      </c>
      <c r="O8" s="58">
        <f>SUM(O9+O18+O30)</f>
        <v>12285475768</v>
      </c>
      <c r="P8" s="58">
        <f>SUM(P9+P18+P30)</f>
        <v>7786482653</v>
      </c>
      <c r="Q8" s="59">
        <f t="shared" si="0"/>
        <v>0.63379577641441165</v>
      </c>
      <c r="R8" s="4">
        <f>R9+R18+R30</f>
        <v>297083415368</v>
      </c>
      <c r="S8" s="3">
        <f t="shared" ref="S8:S52" si="6">SUM(R8/G8)</f>
        <v>0.8017857058467156</v>
      </c>
      <c r="T8" s="4">
        <f>T9+T18+T30</f>
        <v>19337249896</v>
      </c>
      <c r="U8" s="4" t="e">
        <f>U9+U18+U30</f>
        <v>#DIV/0!</v>
      </c>
    </row>
    <row r="9" spans="1:21" ht="15.75" customHeight="1">
      <c r="A9" s="74" t="s">
        <v>35</v>
      </c>
      <c r="B9" s="75">
        <f>SUM(B10:B17)</f>
        <v>399232700000</v>
      </c>
      <c r="C9" s="75">
        <f>SUM(C10:C17)</f>
        <v>0</v>
      </c>
      <c r="D9" s="75">
        <f>SUM(D10:D17)</f>
        <v>399232700000</v>
      </c>
      <c r="E9" s="75">
        <f>SUM(E10:E17)</f>
        <v>392565616272</v>
      </c>
      <c r="F9" s="76">
        <f t="shared" si="1"/>
        <v>0.98330025639683327</v>
      </c>
      <c r="G9" s="75">
        <f>SUM(G10:G17)</f>
        <v>256765783726</v>
      </c>
      <c r="H9" s="77">
        <f t="shared" si="2"/>
        <v>0.64314817830803939</v>
      </c>
      <c r="I9" s="75">
        <f>SUM(I10:I17)</f>
        <v>42259039116</v>
      </c>
      <c r="J9" s="78">
        <f t="shared" si="3"/>
        <v>0.10585064579128914</v>
      </c>
      <c r="K9" s="75">
        <f>SUM(K10:K17)</f>
        <v>28426247763</v>
      </c>
      <c r="L9" s="76">
        <f t="shared" si="4"/>
        <v>7.1202203033468955E-2</v>
      </c>
      <c r="M9" s="75">
        <f>SUM(M10:M17)</f>
        <v>273602538069</v>
      </c>
      <c r="N9" s="78">
        <f t="shared" si="5"/>
        <v>0.68532096210806381</v>
      </c>
      <c r="O9" s="75">
        <f>SUM(O10:O17)</f>
        <v>9413198211</v>
      </c>
      <c r="P9" s="75">
        <f>SUM(P10:P17)</f>
        <v>5899788189</v>
      </c>
      <c r="Q9" s="76">
        <f t="shared" si="0"/>
        <v>0.62675703376836078</v>
      </c>
      <c r="R9" s="126">
        <f>SUM(R10:R17)</f>
        <v>214506744610</v>
      </c>
      <c r="S9" s="127">
        <f t="shared" si="6"/>
        <v>0.8354179497643055</v>
      </c>
      <c r="T9" s="126">
        <f>SUM(T10:T17)</f>
        <v>13832791353</v>
      </c>
      <c r="U9" s="126">
        <f>SUM(U10:U17)</f>
        <v>228339535968.67908</v>
      </c>
    </row>
    <row r="10" spans="1:21" s="242" customFormat="1">
      <c r="A10" s="33" t="s">
        <v>10</v>
      </c>
      <c r="B10" s="244">
        <f>'[7]x programas presup'!B13</f>
        <v>92817700000</v>
      </c>
      <c r="C10" s="244">
        <f>'[7]x programas presup'!C13</f>
        <v>107111526783</v>
      </c>
      <c r="D10" s="244">
        <f t="shared" ref="D10:D16" si="7">SUM(B10:C10)</f>
        <v>199929226783</v>
      </c>
      <c r="E10" s="246">
        <f>'[7]x programas presup'!E13</f>
        <v>199929226765</v>
      </c>
      <c r="F10" s="245">
        <f t="shared" si="1"/>
        <v>0.99999999990996813</v>
      </c>
      <c r="G10" s="246">
        <f>'[7]x programas presup'!G13</f>
        <v>72157204940</v>
      </c>
      <c r="H10" s="125">
        <f t="shared" si="2"/>
        <v>0.36091373983213709</v>
      </c>
      <c r="I10" s="246">
        <f>[7]OBLIGACIONES!E3</f>
        <v>14104376729</v>
      </c>
      <c r="J10" s="245">
        <f t="shared" si="3"/>
        <v>7.0546847781833649E-2</v>
      </c>
      <c r="K10" s="246">
        <f>'[7]x programas presup'!M13</f>
        <v>4276598890</v>
      </c>
      <c r="L10" s="245">
        <f t="shared" si="4"/>
        <v>2.1390563845083803E-2</v>
      </c>
      <c r="M10" s="34">
        <f>'[7]x programas presup'!O13</f>
        <v>249855662895</v>
      </c>
      <c r="N10" s="245">
        <f t="shared" si="5"/>
        <v>1.2497205481927329</v>
      </c>
      <c r="O10" s="34">
        <f>'[7]x programas presup'!Q13</f>
        <v>236236146</v>
      </c>
      <c r="P10" s="34">
        <f>'[7]x programas presup'!R13</f>
        <v>0</v>
      </c>
      <c r="Q10" s="256">
        <f t="shared" si="0"/>
        <v>0</v>
      </c>
      <c r="R10" s="34">
        <f t="shared" ref="R10:R17" si="8">SUM(G10-I10)</f>
        <v>58052828211</v>
      </c>
      <c r="S10" s="256">
        <f t="shared" si="6"/>
        <v>0.80453266252859934</v>
      </c>
      <c r="T10" s="246">
        <f t="shared" ref="T10:T17" si="9">SUM(I10-K10)</f>
        <v>9827777839</v>
      </c>
      <c r="U10" s="34">
        <f>SUM(R10:T10)</f>
        <v>67880606050.804535</v>
      </c>
    </row>
    <row r="11" spans="1:21" s="242" customFormat="1">
      <c r="A11" s="33" t="s">
        <v>63</v>
      </c>
      <c r="B11" s="244">
        <f>'[7]x programas presup'!B14</f>
        <v>20000000000</v>
      </c>
      <c r="C11" s="244">
        <f>'[7]x programas presup'!C14</f>
        <v>-9391867930</v>
      </c>
      <c r="D11" s="244">
        <f t="shared" si="7"/>
        <v>10608132070</v>
      </c>
      <c r="E11" s="34">
        <f>'[7]x programas presup'!E14</f>
        <v>9858132070</v>
      </c>
      <c r="F11" s="245">
        <f t="shared" si="1"/>
        <v>0.92929952275754424</v>
      </c>
      <c r="G11" s="246">
        <f>'[7]x programas presup'!G14</f>
        <v>9858132070</v>
      </c>
      <c r="H11" s="125">
        <f t="shared" si="2"/>
        <v>0.92929952275754424</v>
      </c>
      <c r="I11" s="246">
        <f>[7]OBLIGACIONES!E4</f>
        <v>0</v>
      </c>
      <c r="J11" s="245">
        <f t="shared" si="3"/>
        <v>0</v>
      </c>
      <c r="K11" s="246">
        <f>'[7]x programas presup'!M14</f>
        <v>0</v>
      </c>
      <c r="L11" s="245">
        <f t="shared" si="4"/>
        <v>0</v>
      </c>
      <c r="M11" s="34">
        <f>'[7]x programas presup'!O14</f>
        <v>740000000</v>
      </c>
      <c r="N11" s="245">
        <f t="shared" si="5"/>
        <v>6.975780421255634E-2</v>
      </c>
      <c r="O11" s="34">
        <f>'[7]x programas presup'!Q14</f>
        <v>2136927538</v>
      </c>
      <c r="P11" s="34">
        <f>'[7]x programas presup'!R14</f>
        <v>496904934</v>
      </c>
      <c r="Q11" s="256">
        <f t="shared" si="0"/>
        <v>0.23253242104084859</v>
      </c>
      <c r="R11" s="34">
        <f t="shared" si="8"/>
        <v>9858132070</v>
      </c>
      <c r="S11" s="256">
        <f t="shared" si="6"/>
        <v>1</v>
      </c>
      <c r="T11" s="246">
        <f t="shared" si="9"/>
        <v>0</v>
      </c>
      <c r="U11" s="246">
        <f t="shared" ref="U11:U17" si="10">SUM(R11:T11)</f>
        <v>9858132071</v>
      </c>
    </row>
    <row r="12" spans="1:21" s="242" customFormat="1">
      <c r="A12" s="33" t="s">
        <v>20</v>
      </c>
      <c r="B12" s="244">
        <f>'[7]x programas presup'!B20</f>
        <v>40018000000</v>
      </c>
      <c r="C12" s="244">
        <f>'[7]x programas presup'!C20</f>
        <v>0</v>
      </c>
      <c r="D12" s="244">
        <f t="shared" si="7"/>
        <v>40018000000</v>
      </c>
      <c r="E12" s="246">
        <f>'[7]x programas presup'!E20</f>
        <v>34990831868</v>
      </c>
      <c r="F12" s="245">
        <f t="shared" si="1"/>
        <v>0.87437732690289371</v>
      </c>
      <c r="G12" s="246">
        <f>'[7]x programas presup'!G20</f>
        <v>30145454124</v>
      </c>
      <c r="H12" s="125">
        <f t="shared" si="2"/>
        <v>0.75329736928382229</v>
      </c>
      <c r="I12" s="246">
        <f>'[7]x programas presup'!K20</f>
        <v>10893737952</v>
      </c>
      <c r="J12" s="245">
        <f t="shared" si="3"/>
        <v>0.27222094937278224</v>
      </c>
      <c r="K12" s="246">
        <f>'[7]x programas presup'!M20</f>
        <v>10893737952</v>
      </c>
      <c r="L12" s="245">
        <f t="shared" si="4"/>
        <v>0.27222094937278224</v>
      </c>
      <c r="M12" s="34">
        <f>'[7]x programas presup'!O20</f>
        <v>17874850566</v>
      </c>
      <c r="N12" s="245">
        <f t="shared" si="5"/>
        <v>0.44667026253186065</v>
      </c>
      <c r="O12" s="244">
        <f>'[7]x programas presup'!Q20</f>
        <v>4480513308</v>
      </c>
      <c r="P12" s="244">
        <f>'[7]x programas presup'!R20</f>
        <v>3872557730</v>
      </c>
      <c r="Q12" s="256">
        <f t="shared" si="0"/>
        <v>0.86431117682108216</v>
      </c>
      <c r="R12" s="34">
        <f t="shared" si="8"/>
        <v>19251716172</v>
      </c>
      <c r="S12" s="256">
        <f t="shared" si="6"/>
        <v>0.63862750558708414</v>
      </c>
      <c r="T12" s="246">
        <f t="shared" si="9"/>
        <v>0</v>
      </c>
      <c r="U12" s="246">
        <f t="shared" si="10"/>
        <v>19251716172.638626</v>
      </c>
    </row>
    <row r="13" spans="1:21" s="242" customFormat="1">
      <c r="A13" s="33" t="s">
        <v>41</v>
      </c>
      <c r="B13" s="244">
        <f>'[7]x programas presup'!B23</f>
        <v>2530000000</v>
      </c>
      <c r="C13" s="244">
        <f>'[7]x programas presup'!C23</f>
        <v>0</v>
      </c>
      <c r="D13" s="244">
        <f t="shared" si="7"/>
        <v>2530000000</v>
      </c>
      <c r="E13" s="246">
        <f>'[7]x programas presup'!E23</f>
        <v>2224654546</v>
      </c>
      <c r="F13" s="245">
        <f t="shared" si="1"/>
        <v>0.87931009723320153</v>
      </c>
      <c r="G13" s="246">
        <f>'[7]x programas presup'!G23</f>
        <v>1003998073</v>
      </c>
      <c r="H13" s="125">
        <f t="shared" si="2"/>
        <v>0.39683718300395254</v>
      </c>
      <c r="I13" s="246">
        <f>'[7]x programas presup'!K23</f>
        <v>259698633</v>
      </c>
      <c r="J13" s="245">
        <f t="shared" si="3"/>
        <v>0.10264768102766798</v>
      </c>
      <c r="K13" s="246">
        <f>'[7]x programas presup'!M23</f>
        <v>137225474</v>
      </c>
      <c r="L13" s="245">
        <f t="shared" si="4"/>
        <v>5.4239317786561263E-2</v>
      </c>
      <c r="M13" s="34">
        <f>'[7]x programas presup'!O23</f>
        <v>763488112</v>
      </c>
      <c r="N13" s="245">
        <f t="shared" si="5"/>
        <v>0.30177395731225298</v>
      </c>
      <c r="O13" s="244">
        <f>'[7]x programas presup'!Q23</f>
        <v>10040000</v>
      </c>
      <c r="P13" s="244">
        <f>'[7]x programas presup'!R23</f>
        <v>10040000</v>
      </c>
      <c r="Q13" s="256">
        <f t="shared" si="0"/>
        <v>1</v>
      </c>
      <c r="R13" s="34">
        <f t="shared" si="8"/>
        <v>744299440</v>
      </c>
      <c r="S13" s="256">
        <f t="shared" si="6"/>
        <v>0.74133552644776834</v>
      </c>
      <c r="T13" s="246">
        <f t="shared" si="9"/>
        <v>122473159</v>
      </c>
      <c r="U13" s="246">
        <f t="shared" si="10"/>
        <v>866772599.74133551</v>
      </c>
    </row>
    <row r="14" spans="1:21">
      <c r="A14" s="33" t="s">
        <v>26</v>
      </c>
      <c r="B14" s="244">
        <f>'[7]x programas presup'!B19</f>
        <v>1500000000</v>
      </c>
      <c r="C14" s="244">
        <f>'[7]x programas presup'!C19</f>
        <v>0</v>
      </c>
      <c r="D14" s="244">
        <f t="shared" si="7"/>
        <v>1500000000</v>
      </c>
      <c r="E14" s="246">
        <f>'[7]x programas presup'!E19</f>
        <v>1476474543</v>
      </c>
      <c r="F14" s="245">
        <f>SUM(E14/D14)</f>
        <v>0.98431636199999994</v>
      </c>
      <c r="G14" s="246">
        <f>'[7]x programas presup'!G19</f>
        <v>627633863</v>
      </c>
      <c r="H14" s="125">
        <f>SUM(G14/D14)</f>
        <v>0.41842257533333332</v>
      </c>
      <c r="I14" s="246">
        <f>'[7]x programas presup'!K19</f>
        <v>218611407</v>
      </c>
      <c r="J14" s="245">
        <f>I14/D14</f>
        <v>0.14574093799999999</v>
      </c>
      <c r="K14" s="246">
        <f>'[7]x programas presup'!M19</f>
        <v>218611407</v>
      </c>
      <c r="L14" s="245">
        <f>K14/D14</f>
        <v>0.14574093799999999</v>
      </c>
      <c r="M14" s="34">
        <f>'[7]x programas presup'!O19</f>
        <v>2029282786</v>
      </c>
      <c r="N14" s="245">
        <f>M14/D14</f>
        <v>1.3528551906666666</v>
      </c>
      <c r="O14" s="244">
        <f>'[7]x programas presup'!Q19</f>
        <v>57653058</v>
      </c>
      <c r="P14" s="244">
        <f>'[7]x programas presup'!R19</f>
        <v>22132968</v>
      </c>
      <c r="Q14" s="256">
        <f t="shared" si="0"/>
        <v>0.38389928943578328</v>
      </c>
      <c r="R14" s="34">
        <f>SUM(G14-I14)</f>
        <v>409022456</v>
      </c>
      <c r="S14" s="256">
        <f>SUM(R14/G14)</f>
        <v>0.65168959183453112</v>
      </c>
      <c r="T14" s="246">
        <f t="shared" si="9"/>
        <v>0</v>
      </c>
      <c r="U14" s="246">
        <f t="shared" si="10"/>
        <v>409022456.65168959</v>
      </c>
    </row>
    <row r="15" spans="1:21" s="242" customFormat="1">
      <c r="A15" s="33" t="s">
        <v>21</v>
      </c>
      <c r="B15" s="244">
        <f>'[7]x programas presup'!B21</f>
        <v>6015000000</v>
      </c>
      <c r="C15" s="244">
        <f>'[7]x programas presup'!C21</f>
        <v>0</v>
      </c>
      <c r="D15" s="244">
        <f t="shared" si="7"/>
        <v>6015000000</v>
      </c>
      <c r="E15" s="246">
        <f>'[7]x programas presup'!E21</f>
        <v>5765414894</v>
      </c>
      <c r="F15" s="245">
        <f t="shared" si="1"/>
        <v>0.95850621679135495</v>
      </c>
      <c r="G15" s="246">
        <f>'[7]x programas presup'!G21</f>
        <v>5428739895</v>
      </c>
      <c r="H15" s="125">
        <f t="shared" si="2"/>
        <v>0.90253364837905237</v>
      </c>
      <c r="I15" s="246">
        <f>'[7]x programas presup'!K21</f>
        <v>2632111547</v>
      </c>
      <c r="J15" s="245">
        <f t="shared" si="3"/>
        <v>0.43759127963424771</v>
      </c>
      <c r="K15" s="246">
        <f>'[7]x programas presup'!M21</f>
        <v>2413329884</v>
      </c>
      <c r="L15" s="245">
        <f t="shared" si="4"/>
        <v>0.40121860083125521</v>
      </c>
      <c r="M15" s="34">
        <f>'[7]x programas presup'!O21</f>
        <v>1101455861</v>
      </c>
      <c r="N15" s="245">
        <f t="shared" si="5"/>
        <v>0.18311818137988362</v>
      </c>
      <c r="O15" s="244">
        <f>'[7]x programas presup'!Q21</f>
        <v>1199580021</v>
      </c>
      <c r="P15" s="244">
        <f>'[7]x programas presup'!R21</f>
        <v>442867894</v>
      </c>
      <c r="Q15" s="256">
        <f t="shared" si="0"/>
        <v>0.36918578689799636</v>
      </c>
      <c r="R15" s="34">
        <f t="shared" si="8"/>
        <v>2796628348</v>
      </c>
      <c r="S15" s="256">
        <f t="shared" si="6"/>
        <v>0.51515239302140114</v>
      </c>
      <c r="T15" s="246">
        <f t="shared" si="9"/>
        <v>218781663</v>
      </c>
      <c r="U15" s="246">
        <f t="shared" si="10"/>
        <v>3015410011.5151525</v>
      </c>
    </row>
    <row r="16" spans="1:21">
      <c r="A16" s="33" t="s">
        <v>9</v>
      </c>
      <c r="B16" s="244">
        <f>'[7]x programas presup'!B50</f>
        <v>2375000000</v>
      </c>
      <c r="C16" s="244">
        <f>'[7]x programas presup'!C50</f>
        <v>0</v>
      </c>
      <c r="D16" s="244">
        <f t="shared" si="7"/>
        <v>2375000000</v>
      </c>
      <c r="E16" s="246">
        <f>'[7]x programas presup'!E50</f>
        <v>2063540440</v>
      </c>
      <c r="F16" s="245">
        <f t="shared" si="1"/>
        <v>0.86885913263157899</v>
      </c>
      <c r="G16" s="246">
        <f>'[7]x programas presup'!G50</f>
        <v>1287279616</v>
      </c>
      <c r="H16" s="125">
        <f t="shared" si="2"/>
        <v>0.54201246989473684</v>
      </c>
      <c r="I16" s="246">
        <f>'[7]x programas presup'!K50</f>
        <v>738653203</v>
      </c>
      <c r="J16" s="245">
        <f>I16/D16</f>
        <v>0.31101187494736843</v>
      </c>
      <c r="K16" s="246">
        <f>'[7]x programas presup'!M50</f>
        <v>738637170</v>
      </c>
      <c r="L16" s="245">
        <f t="shared" si="4"/>
        <v>0.31100512421052634</v>
      </c>
      <c r="M16" s="246">
        <f>'[7]x programas presup'!O50</f>
        <v>32499960</v>
      </c>
      <c r="N16" s="245">
        <f t="shared" si="5"/>
        <v>1.3684193684210526E-2</v>
      </c>
      <c r="O16" s="244">
        <f>'[7]x programas presup'!Q50</f>
        <v>263597535</v>
      </c>
      <c r="P16" s="244">
        <f>'[7]x programas presup'!R50</f>
        <v>26634058</v>
      </c>
      <c r="Q16" s="256">
        <f t="shared" si="0"/>
        <v>0.1010406186082127</v>
      </c>
      <c r="R16" s="34">
        <f t="shared" si="8"/>
        <v>548626413</v>
      </c>
      <c r="S16" s="256">
        <f t="shared" si="6"/>
        <v>0.42619055423619789</v>
      </c>
      <c r="T16" s="246">
        <f t="shared" si="9"/>
        <v>16033</v>
      </c>
      <c r="U16" s="246">
        <f t="shared" si="10"/>
        <v>548642446.4261905</v>
      </c>
    </row>
    <row r="17" spans="1:21">
      <c r="A17" s="33" t="s">
        <v>132</v>
      </c>
      <c r="B17" s="244">
        <f>'[7]x programas presup'!B15</f>
        <v>233977000000</v>
      </c>
      <c r="C17" s="257">
        <f>'[7]x programas presup'!C15</f>
        <v>-97719658853</v>
      </c>
      <c r="D17" s="244">
        <f>SUM(B17:C17)</f>
        <v>136257341147</v>
      </c>
      <c r="E17" s="246">
        <f>'[7]x programas presup'!E15</f>
        <v>136257341146</v>
      </c>
      <c r="F17" s="245">
        <f>SUM(E17/D17)</f>
        <v>0.99999999999266098</v>
      </c>
      <c r="G17" s="246">
        <f>'[7]x programas presup'!G15</f>
        <v>136257341145</v>
      </c>
      <c r="H17" s="125">
        <f>SUM(G17/D17)</f>
        <v>0.99999999998532185</v>
      </c>
      <c r="I17" s="246">
        <f>'[7]x programas presup'!K15</f>
        <v>13411849645</v>
      </c>
      <c r="J17" s="245">
        <f t="shared" ref="J17" si="11">I17/D17</f>
        <v>9.8430290302896392E-2</v>
      </c>
      <c r="K17" s="246">
        <f>'[7]x programas presup'!M15</f>
        <v>9748106986</v>
      </c>
      <c r="L17" s="245">
        <f>K17/D17</f>
        <v>7.1541884671618122E-2</v>
      </c>
      <c r="M17" s="246">
        <f>'[7]x programas presup'!O15</f>
        <v>1205297889</v>
      </c>
      <c r="N17" s="245">
        <f>M17/D17</f>
        <v>8.8457464299092348E-3</v>
      </c>
      <c r="O17" s="244">
        <f>'[7]x programas presup'!Q15</f>
        <v>1028650605</v>
      </c>
      <c r="P17" s="244">
        <f>'[7]x programas presup'!R15</f>
        <v>1028650605</v>
      </c>
      <c r="Q17" s="256">
        <f t="shared" si="0"/>
        <v>1</v>
      </c>
      <c r="R17" s="34">
        <f t="shared" si="8"/>
        <v>122845491500</v>
      </c>
      <c r="S17" s="256">
        <f t="shared" si="6"/>
        <v>0.90156970969565886</v>
      </c>
      <c r="T17" s="246">
        <f t="shared" si="9"/>
        <v>3663742659</v>
      </c>
      <c r="U17" s="246">
        <f t="shared" si="10"/>
        <v>126509234159.90157</v>
      </c>
    </row>
    <row r="18" spans="1:21">
      <c r="A18" s="62" t="s">
        <v>3</v>
      </c>
      <c r="B18" s="75">
        <f>SUM(B19:B29)</f>
        <v>152017000000</v>
      </c>
      <c r="C18" s="75">
        <f t="shared" ref="C18:M18" si="12">SUM(C19:C29)</f>
        <v>0</v>
      </c>
      <c r="D18" s="75">
        <f t="shared" si="12"/>
        <v>152017000000</v>
      </c>
      <c r="E18" s="75">
        <f t="shared" si="12"/>
        <v>103125184339</v>
      </c>
      <c r="F18" s="76">
        <f t="shared" si="1"/>
        <v>0.67837928875717846</v>
      </c>
      <c r="G18" s="75">
        <f t="shared" si="12"/>
        <v>76503560084</v>
      </c>
      <c r="H18" s="77">
        <f t="shared" si="2"/>
        <v>0.50325661001072253</v>
      </c>
      <c r="I18" s="75">
        <f t="shared" si="12"/>
        <v>9476746712</v>
      </c>
      <c r="J18" s="76">
        <f t="shared" si="3"/>
        <v>6.2340045600163138E-2</v>
      </c>
      <c r="K18" s="75">
        <f t="shared" si="12"/>
        <v>5224800801</v>
      </c>
      <c r="L18" s="76">
        <f t="shared" si="4"/>
        <v>3.4369845484386617E-2</v>
      </c>
      <c r="M18" s="75">
        <f t="shared" si="12"/>
        <v>26983976791</v>
      </c>
      <c r="N18" s="76">
        <f t="shared" si="5"/>
        <v>0.17750631041922943</v>
      </c>
      <c r="O18" s="75">
        <f t="shared" ref="O18:P18" si="13">SUM(O19:O28)</f>
        <v>1679914597</v>
      </c>
      <c r="P18" s="75">
        <f t="shared" si="13"/>
        <v>851906706</v>
      </c>
      <c r="Q18" s="76">
        <f>P18/O18</f>
        <v>0.50711310415502031</v>
      </c>
      <c r="R18" s="2">
        <f>SUM(R19:R29)</f>
        <v>67026813372</v>
      </c>
      <c r="S18" s="1">
        <f t="shared" si="6"/>
        <v>0.87612672270944458</v>
      </c>
      <c r="T18" s="2">
        <f>SUM(T19:T29)</f>
        <v>4251945911</v>
      </c>
      <c r="U18" s="2">
        <f>SUM(U19:U29)</f>
        <v>71278759288.346497</v>
      </c>
    </row>
    <row r="19" spans="1:21">
      <c r="A19" s="33" t="s">
        <v>36</v>
      </c>
      <c r="B19" s="244">
        <f>'[7]x programas presup'!B39</f>
        <v>15731000000</v>
      </c>
      <c r="C19" s="244">
        <f>'[7]x programas presup'!C39</f>
        <v>0</v>
      </c>
      <c r="D19" s="244">
        <f t="shared" ref="D19:D28" si="14">SUM(B19:C19)</f>
        <v>15731000000</v>
      </c>
      <c r="E19" s="246">
        <f>'[7]x programas presup'!E39</f>
        <v>15383953550</v>
      </c>
      <c r="F19" s="245">
        <f t="shared" si="1"/>
        <v>0.97793869111944565</v>
      </c>
      <c r="G19" s="244">
        <f>'[7]x programas presup'!G39</f>
        <v>15374808415</v>
      </c>
      <c r="H19" s="125">
        <f t="shared" si="2"/>
        <v>0.97735734632254778</v>
      </c>
      <c r="I19" s="34">
        <f>'[7]x programas presup'!K39</f>
        <v>3237396473</v>
      </c>
      <c r="J19" s="245">
        <f>I19/D19</f>
        <v>0.20579724575678596</v>
      </c>
      <c r="K19" s="244">
        <v>0</v>
      </c>
      <c r="L19" s="245">
        <f t="shared" si="4"/>
        <v>0</v>
      </c>
      <c r="M19" s="34">
        <f>'[7]x programas presup'!O39</f>
        <v>0</v>
      </c>
      <c r="N19" s="245">
        <f t="shared" si="5"/>
        <v>0</v>
      </c>
      <c r="O19" s="34">
        <f>'[7]x programas presup'!Q39</f>
        <v>75622000</v>
      </c>
      <c r="P19" s="34">
        <f>'[7]x programas presup'!R39</f>
        <v>0</v>
      </c>
      <c r="Q19" s="256">
        <f t="shared" ref="Q19:Q48" si="15">P19/O19</f>
        <v>0</v>
      </c>
      <c r="R19" s="34">
        <f t="shared" ref="R19:R29" si="16">SUM(G19-I19)</f>
        <v>12137411942</v>
      </c>
      <c r="S19" s="256">
        <f t="shared" si="6"/>
        <v>0.78943500396131605</v>
      </c>
      <c r="T19" s="246">
        <f t="shared" ref="T19:T27" si="17">SUM(I19-K19)</f>
        <v>3237396473</v>
      </c>
      <c r="U19" s="246">
        <f t="shared" ref="U19:U27" si="18">SUM(R19:T19)</f>
        <v>15374808415.789434</v>
      </c>
    </row>
    <row r="20" spans="1:21" s="242" customFormat="1">
      <c r="A20" s="33" t="s">
        <v>22</v>
      </c>
      <c r="B20" s="244">
        <f>'[7]x programas presup'!B42</f>
        <v>1000000000</v>
      </c>
      <c r="C20" s="244">
        <f>'[7]x programas presup'!C42</f>
        <v>0</v>
      </c>
      <c r="D20" s="244">
        <f t="shared" si="14"/>
        <v>1000000000</v>
      </c>
      <c r="E20" s="246">
        <f>'[7]x programas presup'!E42</f>
        <v>987801650</v>
      </c>
      <c r="F20" s="245">
        <f t="shared" si="1"/>
        <v>0.98780164999999998</v>
      </c>
      <c r="G20" s="246">
        <f>'[7]x programas presup'!G42</f>
        <v>884873565</v>
      </c>
      <c r="H20" s="125">
        <f t="shared" si="2"/>
        <v>0.88487356500000003</v>
      </c>
      <c r="I20" s="246">
        <f>'[7]x programas presup'!K42</f>
        <v>274121781</v>
      </c>
      <c r="J20" s="245">
        <f t="shared" si="3"/>
        <v>0.27412178100000001</v>
      </c>
      <c r="K20" s="246">
        <f>'[7]x programas presup'!M42</f>
        <v>274121781</v>
      </c>
      <c r="L20" s="245">
        <f t="shared" si="4"/>
        <v>0.27412178100000001</v>
      </c>
      <c r="M20" s="34">
        <f>'[7]x programas presup'!O42</f>
        <v>1388458303</v>
      </c>
      <c r="N20" s="245">
        <f t="shared" si="5"/>
        <v>1.3884583029999999</v>
      </c>
      <c r="O20" s="34">
        <f>'[7]x programas presup'!Q42</f>
        <v>9860000</v>
      </c>
      <c r="P20" s="34">
        <f>'[7]x programas presup'!R42</f>
        <v>9860000</v>
      </c>
      <c r="Q20" s="256">
        <f t="shared" si="15"/>
        <v>1</v>
      </c>
      <c r="R20" s="34">
        <f t="shared" si="16"/>
        <v>610751784</v>
      </c>
      <c r="S20" s="256">
        <f t="shared" si="6"/>
        <v>0.69021361712845386</v>
      </c>
      <c r="T20" s="246">
        <f t="shared" si="17"/>
        <v>0</v>
      </c>
      <c r="U20" s="246">
        <f t="shared" si="18"/>
        <v>610751784.69021356</v>
      </c>
    </row>
    <row r="21" spans="1:21" s="242" customFormat="1">
      <c r="A21" s="33" t="s">
        <v>23</v>
      </c>
      <c r="B21" s="244">
        <f>'[7]x programas presup'!B31</f>
        <v>1000000000</v>
      </c>
      <c r="C21" s="244">
        <f>'[7]x programas presup'!C31</f>
        <v>0</v>
      </c>
      <c r="D21" s="244">
        <f t="shared" si="14"/>
        <v>1000000000</v>
      </c>
      <c r="E21" s="246">
        <f>'[7]x programas presup'!E31</f>
        <v>490211084</v>
      </c>
      <c r="F21" s="245">
        <f t="shared" si="1"/>
        <v>0.49021108400000002</v>
      </c>
      <c r="G21" s="246">
        <f>'[7]x programas presup'!G31</f>
        <v>428632310</v>
      </c>
      <c r="H21" s="125">
        <f t="shared" si="2"/>
        <v>0.42863231000000002</v>
      </c>
      <c r="I21" s="246">
        <f>'[7]x programas presup'!K31</f>
        <v>0</v>
      </c>
      <c r="J21" s="245">
        <f t="shared" si="3"/>
        <v>0</v>
      </c>
      <c r="K21" s="246">
        <f>'[7]x programas presup'!M31</f>
        <v>0</v>
      </c>
      <c r="L21" s="245">
        <f t="shared" si="4"/>
        <v>0</v>
      </c>
      <c r="M21" s="34">
        <f>'[7]x programas presup'!O31</f>
        <v>0</v>
      </c>
      <c r="N21" s="245">
        <f t="shared" si="5"/>
        <v>0</v>
      </c>
      <c r="O21" s="34">
        <f>'[7]x programas presup'!Q31</f>
        <v>152372975</v>
      </c>
      <c r="P21" s="34">
        <f>'[7]x programas presup'!R31</f>
        <v>24699685</v>
      </c>
      <c r="Q21" s="256">
        <f t="shared" si="15"/>
        <v>0.16210016900962917</v>
      </c>
      <c r="R21" s="34">
        <f t="shared" si="16"/>
        <v>428632310</v>
      </c>
      <c r="S21" s="256">
        <f t="shared" si="6"/>
        <v>1</v>
      </c>
      <c r="T21" s="246">
        <f t="shared" si="17"/>
        <v>0</v>
      </c>
      <c r="U21" s="246">
        <f t="shared" si="18"/>
        <v>428632311</v>
      </c>
    </row>
    <row r="22" spans="1:21">
      <c r="A22" s="33" t="s">
        <v>37</v>
      </c>
      <c r="B22" s="244">
        <f>'[7]x programas presup'!B37</f>
        <v>1785000000</v>
      </c>
      <c r="C22" s="244">
        <f>'[7]x programas presup'!C37</f>
        <v>0</v>
      </c>
      <c r="D22" s="244">
        <f t="shared" si="14"/>
        <v>1785000000</v>
      </c>
      <c r="E22" s="246">
        <f>'[7]x programas presup'!E37</f>
        <v>1571448758</v>
      </c>
      <c r="F22" s="245">
        <f t="shared" si="1"/>
        <v>0.88036344985994397</v>
      </c>
      <c r="G22" s="246">
        <f>'[7]x programas presup'!G37</f>
        <v>1405664829</v>
      </c>
      <c r="H22" s="125">
        <f t="shared" si="2"/>
        <v>0.78748729915966387</v>
      </c>
      <c r="I22" s="246">
        <f>'[7]x programas presup'!K37</f>
        <v>932947225</v>
      </c>
      <c r="J22" s="245">
        <f t="shared" si="3"/>
        <v>0.52265950980392162</v>
      </c>
      <c r="K22" s="246">
        <f>'[7]x programas presup'!M37</f>
        <v>932947225</v>
      </c>
      <c r="L22" s="245">
        <f t="shared" si="4"/>
        <v>0.52265950980392162</v>
      </c>
      <c r="M22" s="34">
        <f>'[7]x programas presup'!O37</f>
        <v>323651691</v>
      </c>
      <c r="N22" s="245">
        <f t="shared" si="5"/>
        <v>0.18131747394957984</v>
      </c>
      <c r="O22" s="34">
        <f>'[7]x programas presup'!Q37</f>
        <v>163826722</v>
      </c>
      <c r="P22" s="34">
        <f>'[7]x programas presup'!R37</f>
        <v>141652308</v>
      </c>
      <c r="Q22" s="256">
        <f t="shared" si="15"/>
        <v>0.8646471483449446</v>
      </c>
      <c r="R22" s="34">
        <f t="shared" si="16"/>
        <v>472717604</v>
      </c>
      <c r="S22" s="256">
        <f t="shared" si="6"/>
        <v>0.33629468010257801</v>
      </c>
      <c r="T22" s="246">
        <f t="shared" si="17"/>
        <v>0</v>
      </c>
      <c r="U22" s="246">
        <f t="shared" si="18"/>
        <v>472717604.33629465</v>
      </c>
    </row>
    <row r="23" spans="1:21" s="242" customFormat="1">
      <c r="A23" s="33" t="s">
        <v>24</v>
      </c>
      <c r="B23" s="244">
        <f>'[7]x programas presup'!B34</f>
        <v>4264000000</v>
      </c>
      <c r="C23" s="244">
        <f>'[7]x programas presup'!C34</f>
        <v>0</v>
      </c>
      <c r="D23" s="244">
        <f t="shared" si="14"/>
        <v>4264000000</v>
      </c>
      <c r="E23" s="246">
        <f>'[7]x programas presup'!E34</f>
        <v>2485872501</v>
      </c>
      <c r="F23" s="245">
        <f t="shared" si="1"/>
        <v>0.58299073663227019</v>
      </c>
      <c r="G23" s="246">
        <f>'[7]x programas presup'!G34</f>
        <v>2308015602</v>
      </c>
      <c r="H23" s="125">
        <f t="shared" si="2"/>
        <v>0.54127945637898689</v>
      </c>
      <c r="I23" s="246">
        <f>'[7]x programas presup'!K34</f>
        <v>812772278</v>
      </c>
      <c r="J23" s="245">
        <f t="shared" si="3"/>
        <v>0.19061263555347091</v>
      </c>
      <c r="K23" s="246">
        <f>'[7]x programas presup'!M34</f>
        <v>812772278</v>
      </c>
      <c r="L23" s="245">
        <f t="shared" si="4"/>
        <v>0.19061263555347091</v>
      </c>
      <c r="M23" s="34">
        <f>'[7]x programas presup'!O34</f>
        <v>2598810749</v>
      </c>
      <c r="N23" s="245">
        <f t="shared" si="5"/>
        <v>0.60947719254221389</v>
      </c>
      <c r="O23" s="244">
        <f>'[7]x programas presup'!Q34</f>
        <v>711389162</v>
      </c>
      <c r="P23" s="244">
        <f>'[7]x programas presup'!R34</f>
        <v>126906792</v>
      </c>
      <c r="Q23" s="256">
        <f t="shared" si="15"/>
        <v>0.17839292300042098</v>
      </c>
      <c r="R23" s="34">
        <f t="shared" si="16"/>
        <v>1495243324</v>
      </c>
      <c r="S23" s="256">
        <f t="shared" si="6"/>
        <v>0.64784801398409264</v>
      </c>
      <c r="T23" s="246">
        <f t="shared" si="17"/>
        <v>0</v>
      </c>
      <c r="U23" s="246">
        <f t="shared" si="18"/>
        <v>1495243324.6478481</v>
      </c>
    </row>
    <row r="24" spans="1:21">
      <c r="A24" s="33" t="s">
        <v>38</v>
      </c>
      <c r="B24" s="244">
        <f>'[7]x programas presup'!B36</f>
        <v>15679000000</v>
      </c>
      <c r="C24" s="244">
        <f>'[7]x programas presup'!C36</f>
        <v>0</v>
      </c>
      <c r="D24" s="244">
        <f t="shared" si="14"/>
        <v>15679000000</v>
      </c>
      <c r="E24" s="246">
        <f>'[7]x programas presup'!E36</f>
        <v>15473992603</v>
      </c>
      <c r="F24" s="245">
        <f t="shared" si="1"/>
        <v>0.98692471477772814</v>
      </c>
      <c r="G24" s="246">
        <f>'[7]x programas presup'!G36</f>
        <v>71399186</v>
      </c>
      <c r="H24" s="125">
        <f t="shared" si="2"/>
        <v>4.5538099368582184E-3</v>
      </c>
      <c r="I24" s="246">
        <f>'[7]x programas presup'!K36</f>
        <v>71399186</v>
      </c>
      <c r="J24" s="245">
        <f t="shared" si="3"/>
        <v>4.5538099368582184E-3</v>
      </c>
      <c r="K24" s="34">
        <f>'[7]x programas presup'!M36</f>
        <v>71399186</v>
      </c>
      <c r="L24" s="245">
        <f t="shared" si="4"/>
        <v>4.5538099368582184E-3</v>
      </c>
      <c r="M24" s="34">
        <f>'[7]x programas presup'!O36</f>
        <v>127730867</v>
      </c>
      <c r="N24" s="245">
        <f t="shared" si="5"/>
        <v>8.1466207666305249E-3</v>
      </c>
      <c r="O24" s="34"/>
      <c r="P24" s="34"/>
      <c r="Q24" s="256"/>
      <c r="R24" s="34">
        <f t="shared" si="16"/>
        <v>0</v>
      </c>
      <c r="S24" s="256">
        <f t="shared" si="6"/>
        <v>0</v>
      </c>
      <c r="T24" s="246">
        <f t="shared" si="17"/>
        <v>0</v>
      </c>
      <c r="U24" s="246">
        <f t="shared" si="18"/>
        <v>0</v>
      </c>
    </row>
    <row r="25" spans="1:21" s="242" customFormat="1">
      <c r="A25" s="33" t="s">
        <v>42</v>
      </c>
      <c r="B25" s="244">
        <f>'[7]x programas presup'!B35</f>
        <v>7149000000</v>
      </c>
      <c r="C25" s="244">
        <f>'[7]x programas presup'!C35</f>
        <v>0</v>
      </c>
      <c r="D25" s="244">
        <f t="shared" si="14"/>
        <v>7149000000</v>
      </c>
      <c r="E25" s="246">
        <f>'[7]x programas presup'!E35</f>
        <v>5849594625</v>
      </c>
      <c r="F25" s="245">
        <f t="shared" si="1"/>
        <v>0.81823956147712962</v>
      </c>
      <c r="G25" s="246">
        <f>'[7]x programas presup'!G35</f>
        <v>5746277121</v>
      </c>
      <c r="H25" s="125">
        <f t="shared" si="2"/>
        <v>0.80378753965589589</v>
      </c>
      <c r="I25" s="246">
        <f>'[7]x programas presup'!K35</f>
        <v>0</v>
      </c>
      <c r="J25" s="245">
        <f t="shared" si="3"/>
        <v>0</v>
      </c>
      <c r="K25" s="246">
        <f>'[7]x programas presup'!M35</f>
        <v>0</v>
      </c>
      <c r="L25" s="245">
        <f t="shared" si="4"/>
        <v>0</v>
      </c>
      <c r="M25" s="34">
        <f>'[7]x programas presup'!O35</f>
        <v>4691235521</v>
      </c>
      <c r="N25" s="245">
        <f t="shared" si="5"/>
        <v>0.656208633515177</v>
      </c>
      <c r="O25" s="34"/>
      <c r="P25" s="34"/>
      <c r="Q25" s="256"/>
      <c r="R25" s="34">
        <f t="shared" si="16"/>
        <v>5746277121</v>
      </c>
      <c r="S25" s="256">
        <f t="shared" si="6"/>
        <v>1</v>
      </c>
      <c r="T25" s="246">
        <f t="shared" si="17"/>
        <v>0</v>
      </c>
      <c r="U25" s="246">
        <f t="shared" si="18"/>
        <v>5746277122</v>
      </c>
    </row>
    <row r="26" spans="1:21">
      <c r="A26" s="33" t="s">
        <v>43</v>
      </c>
      <c r="B26" s="244">
        <f>'[7]x programas presup'!B41</f>
        <v>2100000000</v>
      </c>
      <c r="C26" s="244">
        <f>'[7]x programas presup'!C41</f>
        <v>0</v>
      </c>
      <c r="D26" s="244">
        <f t="shared" si="14"/>
        <v>2100000000</v>
      </c>
      <c r="E26" s="246">
        <f>'[7]x programas presup'!E41</f>
        <v>1851294439</v>
      </c>
      <c r="F26" s="245">
        <f t="shared" si="1"/>
        <v>0.88156878047619047</v>
      </c>
      <c r="G26" s="246">
        <f>'[7]x programas presup'!G41</f>
        <v>1851294437</v>
      </c>
      <c r="H26" s="125">
        <f t="shared" si="2"/>
        <v>0.88156877952380952</v>
      </c>
      <c r="I26" s="246">
        <f>'[7]x programas presup'!K41</f>
        <v>925647218</v>
      </c>
      <c r="J26" s="245">
        <f t="shared" si="3"/>
        <v>0.44078438952380955</v>
      </c>
      <c r="K26" s="246">
        <f>'[7]x programas presup'!M41</f>
        <v>0</v>
      </c>
      <c r="L26" s="245">
        <f t="shared" si="4"/>
        <v>0</v>
      </c>
      <c r="M26" s="34">
        <f>'[7]x programas presup'!O41</f>
        <v>2159592897</v>
      </c>
      <c r="N26" s="245">
        <f t="shared" si="5"/>
        <v>1.02837757</v>
      </c>
      <c r="O26" s="34">
        <f>'[7]x programas presup'!Q41</f>
        <v>126754601</v>
      </c>
      <c r="P26" s="34">
        <f>'[7]x programas presup'!R41</f>
        <v>126754601</v>
      </c>
      <c r="Q26" s="256">
        <f t="shared" si="15"/>
        <v>1</v>
      </c>
      <c r="R26" s="34">
        <f t="shared" si="16"/>
        <v>925647219</v>
      </c>
      <c r="S26" s="256">
        <f t="shared" si="6"/>
        <v>0.50000000027008129</v>
      </c>
      <c r="T26" s="246">
        <f t="shared" si="17"/>
        <v>925647218</v>
      </c>
      <c r="U26" s="246">
        <f t="shared" si="18"/>
        <v>1851294437.5</v>
      </c>
    </row>
    <row r="27" spans="1:21" s="242" customFormat="1">
      <c r="A27" s="33" t="s">
        <v>25</v>
      </c>
      <c r="B27" s="244">
        <f>'[7]x programas presup'!B40</f>
        <v>6046000000</v>
      </c>
      <c r="C27" s="244">
        <f>'[7]x programas presup'!C40</f>
        <v>0</v>
      </c>
      <c r="D27" s="244">
        <f t="shared" si="14"/>
        <v>6046000000</v>
      </c>
      <c r="E27" s="246">
        <f>'[7]x programas presup'!E40</f>
        <v>5231097530</v>
      </c>
      <c r="F27" s="245">
        <f t="shared" si="1"/>
        <v>0.8652162636453854</v>
      </c>
      <c r="G27" s="246">
        <f>'[7]x programas presup'!G40</f>
        <v>3951791712</v>
      </c>
      <c r="H27" s="125">
        <f t="shared" si="2"/>
        <v>0.65362085874958653</v>
      </c>
      <c r="I27" s="246">
        <f>'[7]x programas presup'!K40</f>
        <v>2439427006</v>
      </c>
      <c r="J27" s="245">
        <f t="shared" si="3"/>
        <v>0.40347783757856431</v>
      </c>
      <c r="K27" s="246">
        <f>'[7]x programas presup'!M40</f>
        <v>2350524786</v>
      </c>
      <c r="L27" s="245">
        <f t="shared" si="4"/>
        <v>0.38877353390671521</v>
      </c>
      <c r="M27" s="246">
        <f>'[7]x programas presup'!O40</f>
        <v>2927804483</v>
      </c>
      <c r="N27" s="245">
        <f t="shared" si="5"/>
        <v>0.48425479374793251</v>
      </c>
      <c r="O27" s="244">
        <f>'[7]x programas presup'!Q40</f>
        <v>440089137</v>
      </c>
      <c r="P27" s="244">
        <f>'[7]x programas presup'!R40</f>
        <v>422033320</v>
      </c>
      <c r="Q27" s="256">
        <f t="shared" si="15"/>
        <v>0.95897236381910511</v>
      </c>
      <c r="R27" s="34">
        <f t="shared" si="16"/>
        <v>1512364706</v>
      </c>
      <c r="S27" s="256">
        <f t="shared" si="6"/>
        <v>0.38270354720557703</v>
      </c>
      <c r="T27" s="246">
        <f t="shared" si="17"/>
        <v>88902220</v>
      </c>
      <c r="U27" s="246">
        <f t="shared" si="18"/>
        <v>1601266926.3827035</v>
      </c>
    </row>
    <row r="28" spans="1:21" s="242" customFormat="1">
      <c r="A28" s="33" t="s">
        <v>107</v>
      </c>
      <c r="B28" s="244">
        <f>'[7]x programas presup'!B45</f>
        <v>700000000</v>
      </c>
      <c r="C28" s="244"/>
      <c r="D28" s="244">
        <f t="shared" si="14"/>
        <v>700000000</v>
      </c>
      <c r="E28" s="246">
        <f>'[7]x programas presup'!E45</f>
        <v>599114691</v>
      </c>
      <c r="F28" s="245">
        <f t="shared" si="1"/>
        <v>0.85587813000000001</v>
      </c>
      <c r="G28" s="246">
        <f>'[7]x programas presup'!G45</f>
        <v>0</v>
      </c>
      <c r="H28" s="125">
        <f t="shared" si="2"/>
        <v>0</v>
      </c>
      <c r="I28" s="246">
        <f>'[7]x programas presup'!K45</f>
        <v>0</v>
      </c>
      <c r="J28" s="245">
        <f t="shared" si="3"/>
        <v>0</v>
      </c>
      <c r="K28" s="246">
        <f>'[7]x programas presup'!M45</f>
        <v>0</v>
      </c>
      <c r="L28" s="245">
        <f t="shared" si="4"/>
        <v>0</v>
      </c>
      <c r="M28" s="246">
        <f>'[7]x programas presup'!O45</f>
        <v>100885309</v>
      </c>
      <c r="N28" s="245">
        <f t="shared" si="5"/>
        <v>0.14412187000000001</v>
      </c>
      <c r="O28" s="244"/>
      <c r="P28" s="244"/>
      <c r="Q28" s="256"/>
      <c r="R28" s="34">
        <f t="shared" si="16"/>
        <v>0</v>
      </c>
      <c r="S28" s="256"/>
      <c r="T28" s="246">
        <f t="shared" ref="T28:T29" si="19">SUM(I28-K28)</f>
        <v>0</v>
      </c>
      <c r="U28" s="246">
        <f t="shared" ref="U28:U29" si="20">SUM(R28:T28)</f>
        <v>0</v>
      </c>
    </row>
    <row r="29" spans="1:21" s="8" customFormat="1" ht="14.25" customHeight="1">
      <c r="A29" s="92" t="s">
        <v>133</v>
      </c>
      <c r="B29" s="257">
        <f>'[7]x programas presup'!B46</f>
        <v>96563000000</v>
      </c>
      <c r="C29" s="257"/>
      <c r="D29" s="88">
        <f t="shared" ref="D29" si="21">SUM(B29:C29)</f>
        <v>96563000000</v>
      </c>
      <c r="E29" s="246">
        <f>'[7]x programas presup'!E46</f>
        <v>53200802908</v>
      </c>
      <c r="F29" s="245">
        <f t="shared" si="1"/>
        <v>0.55094397344738666</v>
      </c>
      <c r="G29" s="246">
        <f>'[7]x programas presup'!G46</f>
        <v>44480802907</v>
      </c>
      <c r="H29" s="125">
        <f t="shared" si="2"/>
        <v>0.46064023390946846</v>
      </c>
      <c r="I29" s="246">
        <f>'[7]x programas presup'!K46</f>
        <v>783035545</v>
      </c>
      <c r="J29" s="245">
        <f t="shared" si="3"/>
        <v>8.1090639789567435E-3</v>
      </c>
      <c r="K29" s="246">
        <f>'[7]x programas presup'!M46</f>
        <v>783035545</v>
      </c>
      <c r="L29" s="245">
        <f t="shared" si="4"/>
        <v>8.1090639789567435E-3</v>
      </c>
      <c r="M29" s="246">
        <f>'[7]TRASLADOS Y MODIFICACIONES'!D30</f>
        <v>12665806971</v>
      </c>
      <c r="N29" s="245">
        <f t="shared" si="5"/>
        <v>0.13116625385499622</v>
      </c>
      <c r="O29" s="257"/>
      <c r="P29" s="257"/>
      <c r="Q29" s="258"/>
      <c r="R29" s="34">
        <f t="shared" si="16"/>
        <v>43697767362</v>
      </c>
      <c r="S29" s="259"/>
      <c r="T29" s="246">
        <f t="shared" si="19"/>
        <v>0</v>
      </c>
      <c r="U29" s="246">
        <f t="shared" si="20"/>
        <v>43697767362</v>
      </c>
    </row>
    <row r="30" spans="1:21">
      <c r="A30" s="62" t="s">
        <v>4</v>
      </c>
      <c r="B30" s="75">
        <f>SUM(B31:B36)</f>
        <v>47044000000</v>
      </c>
      <c r="C30" s="75">
        <f t="shared" ref="C30:M30" si="22">SUM(C31:C36)</f>
        <v>0</v>
      </c>
      <c r="D30" s="75">
        <f t="shared" si="22"/>
        <v>47044000000</v>
      </c>
      <c r="E30" s="75">
        <f t="shared" si="22"/>
        <v>43876692566</v>
      </c>
      <c r="F30" s="76">
        <f t="shared" si="1"/>
        <v>0.9326735091828926</v>
      </c>
      <c r="G30" s="75">
        <f t="shared" si="22"/>
        <v>37257859658</v>
      </c>
      <c r="H30" s="77">
        <f t="shared" si="2"/>
        <v>0.79197899111470116</v>
      </c>
      <c r="I30" s="75">
        <f t="shared" si="22"/>
        <v>21708002272</v>
      </c>
      <c r="J30" s="76">
        <f t="shared" si="3"/>
        <v>0.46144040200663211</v>
      </c>
      <c r="K30" s="75">
        <f t="shared" si="22"/>
        <v>20455489640</v>
      </c>
      <c r="L30" s="76">
        <f t="shared" si="4"/>
        <v>0.43481612192840746</v>
      </c>
      <c r="M30" s="75">
        <f t="shared" si="22"/>
        <v>4189816219</v>
      </c>
      <c r="N30" s="76">
        <f t="shared" si="5"/>
        <v>8.9061649073208057E-2</v>
      </c>
      <c r="O30" s="75">
        <f>SUM(O31:O36)</f>
        <v>1192362960</v>
      </c>
      <c r="P30" s="75">
        <f>SUM(P31:P36)</f>
        <v>1034787758</v>
      </c>
      <c r="Q30" s="76">
        <f t="shared" si="15"/>
        <v>0.86784627895519328</v>
      </c>
      <c r="R30" s="2">
        <f>SUM(R31:R36)</f>
        <v>15549857386</v>
      </c>
      <c r="S30" s="1">
        <f t="shared" si="6"/>
        <v>0.41735777440616179</v>
      </c>
      <c r="T30" s="2">
        <f>SUM(T31:T36)</f>
        <v>1252512632</v>
      </c>
      <c r="U30" s="2" t="e">
        <f>SUM(U31:U36)</f>
        <v>#DIV/0!</v>
      </c>
    </row>
    <row r="31" spans="1:21" s="242" customFormat="1">
      <c r="A31" s="33" t="s">
        <v>27</v>
      </c>
      <c r="B31" s="244">
        <f>'[7]x programas presup'!B32</f>
        <v>4000000000</v>
      </c>
      <c r="C31" s="244">
        <f>'[7]x programas presup'!C32</f>
        <v>0</v>
      </c>
      <c r="D31" s="244">
        <f t="shared" ref="D31:D36" si="23">SUM(B31:C31)</f>
        <v>4000000000</v>
      </c>
      <c r="E31" s="246">
        <f>'[7]x programas presup'!E32</f>
        <v>3692764790</v>
      </c>
      <c r="F31" s="245">
        <f t="shared" si="1"/>
        <v>0.9231911975</v>
      </c>
      <c r="G31" s="246">
        <f>'[7]x programas presup'!G32</f>
        <v>896822275</v>
      </c>
      <c r="H31" s="125">
        <f t="shared" si="2"/>
        <v>0.22420556875</v>
      </c>
      <c r="I31" s="246">
        <f>'[7]x programas presup'!K32</f>
        <v>18092078</v>
      </c>
      <c r="J31" s="245">
        <f t="shared" si="3"/>
        <v>4.5230195000000003E-3</v>
      </c>
      <c r="K31" s="244">
        <f>'[7]x programas presup'!M32</f>
        <v>18092078</v>
      </c>
      <c r="L31" s="245">
        <f t="shared" si="4"/>
        <v>4.5230195000000003E-3</v>
      </c>
      <c r="M31" s="34">
        <f>'[7]x programas presup'!O32</f>
        <v>241000000</v>
      </c>
      <c r="N31" s="245">
        <f t="shared" si="5"/>
        <v>6.0249999999999998E-2</v>
      </c>
      <c r="O31" s="34"/>
      <c r="P31" s="34"/>
      <c r="Q31" s="256"/>
      <c r="R31" s="34">
        <f t="shared" ref="R31:R36" si="24">SUM(G31-I31)</f>
        <v>878730197</v>
      </c>
      <c r="S31" s="256">
        <f t="shared" si="6"/>
        <v>0.97982646227202597</v>
      </c>
      <c r="T31" s="246">
        <f t="shared" ref="T31:T36" si="25">SUM(I31-K31)</f>
        <v>0</v>
      </c>
      <c r="U31" s="246">
        <f t="shared" ref="U31:U36" si="26">SUM(R31:T31)</f>
        <v>878730197.97982645</v>
      </c>
    </row>
    <row r="32" spans="1:21">
      <c r="A32" s="33" t="s">
        <v>40</v>
      </c>
      <c r="B32" s="244">
        <f>'[7]x programas presup'!B33</f>
        <v>2800000000</v>
      </c>
      <c r="C32" s="244">
        <f>'[7]x programas presup'!C33</f>
        <v>0</v>
      </c>
      <c r="D32" s="244">
        <f t="shared" si="23"/>
        <v>2800000000</v>
      </c>
      <c r="E32" s="246">
        <f>'[7]x programas presup'!E33</f>
        <v>2599098543</v>
      </c>
      <c r="F32" s="245">
        <f t="shared" si="1"/>
        <v>0.92824947964285709</v>
      </c>
      <c r="G32" s="246">
        <f>'[7]x programas presup'!G33</f>
        <v>351874324</v>
      </c>
      <c r="H32" s="125">
        <f t="shared" si="2"/>
        <v>0.12566940142857144</v>
      </c>
      <c r="I32" s="246">
        <f>'[7]x programas presup'!K33</f>
        <v>191725717</v>
      </c>
      <c r="J32" s="245">
        <f t="shared" si="3"/>
        <v>6.8473470357142852E-2</v>
      </c>
      <c r="K32" s="246">
        <f>'[7]x programas presup'!M33</f>
        <v>191725717</v>
      </c>
      <c r="L32" s="245">
        <f t="shared" si="4"/>
        <v>6.8473470357142852E-2</v>
      </c>
      <c r="M32" s="246">
        <f>'[7]x programas presup'!O33</f>
        <v>309000000</v>
      </c>
      <c r="N32" s="245">
        <f t="shared" si="5"/>
        <v>0.11035714285714286</v>
      </c>
      <c r="O32" s="34">
        <f>'[7]x programas presup'!Q33</f>
        <v>2886129</v>
      </c>
      <c r="P32" s="34">
        <f>'[7]x programas presup'!R33</f>
        <v>0</v>
      </c>
      <c r="Q32" s="256">
        <f t="shared" si="15"/>
        <v>0</v>
      </c>
      <c r="R32" s="34">
        <f t="shared" si="24"/>
        <v>160148607</v>
      </c>
      <c r="S32" s="256">
        <f t="shared" si="6"/>
        <v>0.45513013049511392</v>
      </c>
      <c r="T32" s="246">
        <f t="shared" si="25"/>
        <v>0</v>
      </c>
      <c r="U32" s="246">
        <f t="shared" si="26"/>
        <v>160148607.45513013</v>
      </c>
    </row>
    <row r="33" spans="1:21" s="242" customFormat="1">
      <c r="A33" s="33" t="s">
        <v>28</v>
      </c>
      <c r="B33" s="244">
        <f>'[7]x programas presup'!B38</f>
        <v>1807000000</v>
      </c>
      <c r="C33" s="244">
        <f>'[7]x programas presup'!C38</f>
        <v>0</v>
      </c>
      <c r="D33" s="244">
        <f t="shared" si="23"/>
        <v>1807000000</v>
      </c>
      <c r="E33" s="246">
        <f>'[7]x programas presup'!E38</f>
        <v>0</v>
      </c>
      <c r="F33" s="245">
        <f t="shared" si="1"/>
        <v>0</v>
      </c>
      <c r="G33" s="246">
        <f>'[7]x programas presup'!G38</f>
        <v>0</v>
      </c>
      <c r="H33" s="125">
        <f t="shared" si="2"/>
        <v>0</v>
      </c>
      <c r="I33" s="246">
        <f>'[7]x programas presup'!K38</f>
        <v>0</v>
      </c>
      <c r="J33" s="245">
        <f t="shared" si="3"/>
        <v>0</v>
      </c>
      <c r="K33" s="246">
        <f>'[7]x programas presup'!M38</f>
        <v>0</v>
      </c>
      <c r="L33" s="245">
        <f t="shared" si="4"/>
        <v>0</v>
      </c>
      <c r="M33" s="246">
        <f>'[7]x programas presup'!O38</f>
        <v>0</v>
      </c>
      <c r="N33" s="245">
        <f t="shared" si="5"/>
        <v>0</v>
      </c>
      <c r="O33" s="34">
        <f>'[7]x programas presup'!Q38</f>
        <v>1032124500</v>
      </c>
      <c r="P33" s="34">
        <f>'[7]x programas presup'!R38</f>
        <v>1032124500</v>
      </c>
      <c r="Q33" s="256">
        <f t="shared" si="15"/>
        <v>1</v>
      </c>
      <c r="R33" s="34">
        <f t="shared" si="24"/>
        <v>0</v>
      </c>
      <c r="S33" s="256" t="e">
        <f t="shared" si="6"/>
        <v>#DIV/0!</v>
      </c>
      <c r="T33" s="246">
        <f t="shared" si="25"/>
        <v>0</v>
      </c>
      <c r="U33" s="246" t="e">
        <f t="shared" si="26"/>
        <v>#DIV/0!</v>
      </c>
    </row>
    <row r="34" spans="1:21" s="242" customFormat="1">
      <c r="A34" s="33" t="s">
        <v>29</v>
      </c>
      <c r="B34" s="244">
        <f>'[7]x programas presup'!B27</f>
        <v>33452000000</v>
      </c>
      <c r="C34" s="244">
        <f>'[7]x programas presup'!C27</f>
        <v>0</v>
      </c>
      <c r="D34" s="244">
        <f t="shared" si="23"/>
        <v>33452000000</v>
      </c>
      <c r="E34" s="246">
        <f>'[7]x programas presup'!E27</f>
        <v>33037554263</v>
      </c>
      <c r="F34" s="245">
        <f t="shared" si="1"/>
        <v>0.98761073367810592</v>
      </c>
      <c r="G34" s="246">
        <f>'[7]x programas presup'!G27</f>
        <v>31901489799</v>
      </c>
      <c r="H34" s="125">
        <f t="shared" si="2"/>
        <v>0.95364970103431779</v>
      </c>
      <c r="I34" s="246">
        <f>'[7]x programas presup'!K27</f>
        <v>19808036390</v>
      </c>
      <c r="J34" s="245">
        <f t="shared" si="3"/>
        <v>0.5921330978715772</v>
      </c>
      <c r="K34" s="246">
        <f>'[7]x programas presup'!M27</f>
        <v>18687824555</v>
      </c>
      <c r="L34" s="245">
        <f t="shared" si="4"/>
        <v>0.55864595704292719</v>
      </c>
      <c r="M34" s="246">
        <f>'[7]x programas presup'!O27</f>
        <v>0</v>
      </c>
      <c r="N34" s="245">
        <f t="shared" si="5"/>
        <v>0</v>
      </c>
      <c r="O34" s="244">
        <f>'[7]x programas presup'!Q27</f>
        <v>8446253</v>
      </c>
      <c r="P34" s="244">
        <f>'[7]x programas presup'!R27</f>
        <v>0</v>
      </c>
      <c r="Q34" s="256">
        <f t="shared" si="15"/>
        <v>0</v>
      </c>
      <c r="R34" s="34">
        <f t="shared" si="24"/>
        <v>12093453409</v>
      </c>
      <c r="S34" s="256">
        <f t="shared" si="6"/>
        <v>0.37908741833677895</v>
      </c>
      <c r="T34" s="246">
        <f t="shared" si="25"/>
        <v>1120211835</v>
      </c>
      <c r="U34" s="246">
        <f t="shared" si="26"/>
        <v>13213665244.379087</v>
      </c>
    </row>
    <row r="35" spans="1:21">
      <c r="A35" s="33" t="s">
        <v>44</v>
      </c>
      <c r="B35" s="244">
        <f>'[7]x programas presup'!B44</f>
        <v>2100000000</v>
      </c>
      <c r="C35" s="244">
        <f>'[7]x programas presup'!C44</f>
        <v>0</v>
      </c>
      <c r="D35" s="244">
        <f t="shared" si="23"/>
        <v>2100000000</v>
      </c>
      <c r="E35" s="246">
        <f>'[7]x programas presup'!E44</f>
        <v>1752379852</v>
      </c>
      <c r="F35" s="245">
        <f t="shared" si="1"/>
        <v>0.83446659619047614</v>
      </c>
      <c r="G35" s="246">
        <f>'[7]x programas presup'!G44</f>
        <v>1629365793</v>
      </c>
      <c r="H35" s="125">
        <f t="shared" si="2"/>
        <v>0.77588847285714291</v>
      </c>
      <c r="I35" s="246">
        <f>'[7]x programas presup'!K44</f>
        <v>35828393</v>
      </c>
      <c r="J35" s="245">
        <f t="shared" si="3"/>
        <v>1.7061139523809523E-2</v>
      </c>
      <c r="K35" s="246">
        <f>'[7]x programas presup'!M44</f>
        <v>0</v>
      </c>
      <c r="L35" s="245">
        <f t="shared" si="4"/>
        <v>0</v>
      </c>
      <c r="M35" s="34">
        <f>'[7]x programas presup'!O44</f>
        <v>635337619</v>
      </c>
      <c r="N35" s="245">
        <f t="shared" si="5"/>
        <v>0.30254172333333335</v>
      </c>
      <c r="O35" s="34">
        <f>'[7]x programas presup'!Q44</f>
        <v>134401606</v>
      </c>
      <c r="P35" s="34">
        <f>'[7]x programas presup'!R44</f>
        <v>0</v>
      </c>
      <c r="Q35" s="256">
        <f t="shared" si="15"/>
        <v>0</v>
      </c>
      <c r="R35" s="34">
        <f t="shared" si="24"/>
        <v>1593537400</v>
      </c>
      <c r="S35" s="256">
        <f t="shared" si="6"/>
        <v>0.9780108351642558</v>
      </c>
      <c r="T35" s="246">
        <f t="shared" si="25"/>
        <v>35828393</v>
      </c>
      <c r="U35" s="246">
        <f t="shared" si="26"/>
        <v>1629365793.9780109</v>
      </c>
    </row>
    <row r="36" spans="1:21">
      <c r="A36" s="33" t="s">
        <v>30</v>
      </c>
      <c r="B36" s="244">
        <f>'[7]x programas presup'!B26</f>
        <v>2885000000</v>
      </c>
      <c r="C36" s="244">
        <f>'[7]x programas presup'!C26</f>
        <v>0</v>
      </c>
      <c r="D36" s="244">
        <f t="shared" si="23"/>
        <v>2885000000</v>
      </c>
      <c r="E36" s="246">
        <f>'[7]x programas presup'!E26</f>
        <v>2794895118</v>
      </c>
      <c r="F36" s="245">
        <f t="shared" si="1"/>
        <v>0.96876780519930672</v>
      </c>
      <c r="G36" s="246">
        <f>'[7]x programas presup'!G26</f>
        <v>2478307467</v>
      </c>
      <c r="H36" s="125">
        <f t="shared" si="2"/>
        <v>0.85903205095320623</v>
      </c>
      <c r="I36" s="246">
        <f>'[7]x programas presup'!K26</f>
        <v>1654319694</v>
      </c>
      <c r="J36" s="245">
        <f t="shared" si="3"/>
        <v>0.57342103778162912</v>
      </c>
      <c r="K36" s="246">
        <f>'[7]x programas presup'!M26</f>
        <v>1557847290</v>
      </c>
      <c r="L36" s="245">
        <f t="shared" si="4"/>
        <v>0.53998172963604851</v>
      </c>
      <c r="M36" s="246">
        <f>'[7]x programas presup'!O26</f>
        <v>3004478600</v>
      </c>
      <c r="N36" s="245">
        <f t="shared" si="5"/>
        <v>1.041413726169844</v>
      </c>
      <c r="O36" s="34">
        <f>'[7]x programas presup'!Q26</f>
        <v>14504472</v>
      </c>
      <c r="P36" s="34">
        <f>'[7]x programas presup'!R26</f>
        <v>2663258</v>
      </c>
      <c r="Q36" s="256">
        <f t="shared" si="15"/>
        <v>0.18361633570667033</v>
      </c>
      <c r="R36" s="34">
        <f t="shared" si="24"/>
        <v>823987773</v>
      </c>
      <c r="S36" s="256">
        <f t="shared" si="6"/>
        <v>0.33248004292116351</v>
      </c>
      <c r="T36" s="246">
        <f t="shared" si="25"/>
        <v>96472404</v>
      </c>
      <c r="U36" s="246">
        <f t="shared" si="26"/>
        <v>920460177.33248007</v>
      </c>
    </row>
    <row r="37" spans="1:21">
      <c r="A37" s="81" t="s">
        <v>14</v>
      </c>
      <c r="B37" s="58">
        <f>SUM(B38+B39+B40+B42)</f>
        <v>25767000000</v>
      </c>
      <c r="C37" s="58">
        <f>SUM(C38+C39+C40+C42)</f>
        <v>0</v>
      </c>
      <c r="D37" s="58">
        <f>SUM(D38+D39+D40+D42)</f>
        <v>25767000000</v>
      </c>
      <c r="E37" s="58">
        <f>SUM(E38+E39+E40+E42)</f>
        <v>21776346491</v>
      </c>
      <c r="F37" s="59">
        <f t="shared" si="1"/>
        <v>0.84512541199984481</v>
      </c>
      <c r="G37" s="58">
        <f>SUM(G38+G39+G40+G42)</f>
        <v>12123759717</v>
      </c>
      <c r="H37" s="60">
        <f t="shared" si="2"/>
        <v>0.47051498882291304</v>
      </c>
      <c r="I37" s="58">
        <f>SUM(I38+I39+I40+I42)</f>
        <v>3619629983</v>
      </c>
      <c r="J37" s="59">
        <f t="shared" si="3"/>
        <v>0.14047541362983662</v>
      </c>
      <c r="K37" s="58">
        <f>SUM(K38+K39+K40+K42)</f>
        <v>3223050853</v>
      </c>
      <c r="L37" s="59">
        <f t="shared" si="4"/>
        <v>0.12508444339659255</v>
      </c>
      <c r="M37" s="58">
        <f>SUM(M38+M39+M40+M42)</f>
        <v>4865948189</v>
      </c>
      <c r="N37" s="59">
        <f t="shared" si="5"/>
        <v>0.18884418787596538</v>
      </c>
      <c r="O37" s="58">
        <f>SUM(O38+O39+O40+O42)</f>
        <v>2731351637</v>
      </c>
      <c r="P37" s="58">
        <f>SUM(P38+P39+P40+P42)</f>
        <v>1305739269</v>
      </c>
      <c r="Q37" s="59">
        <f t="shared" si="15"/>
        <v>0.47805608450846271</v>
      </c>
      <c r="R37" s="4">
        <f>SUM(R38:R44)</f>
        <v>8504129734</v>
      </c>
      <c r="S37" s="3">
        <f t="shared" si="6"/>
        <v>0.70144327605532009</v>
      </c>
      <c r="T37" s="4">
        <f>SUM(T38:T44)</f>
        <v>396579130</v>
      </c>
      <c r="U37" s="4">
        <f>SUM(U38:U44)</f>
        <v>8900708866.7370987</v>
      </c>
    </row>
    <row r="38" spans="1:21">
      <c r="A38" s="33" t="s">
        <v>1</v>
      </c>
      <c r="B38" s="244">
        <f>'[7]x programas presup'!B53</f>
        <v>5100000000</v>
      </c>
      <c r="C38" s="244">
        <f>'[7]x programas presup'!C53</f>
        <v>0</v>
      </c>
      <c r="D38" s="244">
        <f>SUM(B38:C38)</f>
        <v>5100000000</v>
      </c>
      <c r="E38" s="246">
        <f>'[7]x programas presup'!E53</f>
        <v>3585869199</v>
      </c>
      <c r="F38" s="245">
        <f t="shared" si="1"/>
        <v>0.70311160764705882</v>
      </c>
      <c r="G38" s="246">
        <f>'[7]x programas presup'!G53</f>
        <v>319106219</v>
      </c>
      <c r="H38" s="125">
        <f t="shared" si="2"/>
        <v>6.2569846862745096E-2</v>
      </c>
      <c r="I38" s="246">
        <f>'[7]x programas presup'!K53</f>
        <v>307859517</v>
      </c>
      <c r="J38" s="245">
        <f t="shared" si="3"/>
        <v>6.0364611176470587E-2</v>
      </c>
      <c r="K38" s="246">
        <f>'[7]x programas presup'!M53</f>
        <v>307859517</v>
      </c>
      <c r="L38" s="245">
        <f t="shared" si="4"/>
        <v>6.0364611176470587E-2</v>
      </c>
      <c r="M38" s="34">
        <f>'[7]x programas presup'!O53</f>
        <v>100000000</v>
      </c>
      <c r="N38" s="245">
        <f t="shared" si="5"/>
        <v>1.9607843137254902E-2</v>
      </c>
      <c r="O38" s="34">
        <f>'[7]x programas presup'!Q53</f>
        <v>43091680</v>
      </c>
      <c r="P38" s="34">
        <f>'[7]x programas presup'!R53</f>
        <v>43091680</v>
      </c>
      <c r="Q38" s="256">
        <f t="shared" si="15"/>
        <v>1</v>
      </c>
      <c r="R38" s="34">
        <f>SUM(G38-I38)</f>
        <v>11246702</v>
      </c>
      <c r="S38" s="256">
        <f t="shared" si="6"/>
        <v>3.5244383626381159E-2</v>
      </c>
      <c r="T38" s="246">
        <f>SUM(I38-K38)</f>
        <v>0</v>
      </c>
      <c r="U38" s="246">
        <f>SUM(R38:T38)</f>
        <v>11246702.035244383</v>
      </c>
    </row>
    <row r="39" spans="1:21">
      <c r="A39" s="33" t="s">
        <v>12</v>
      </c>
      <c r="B39" s="244">
        <f>'[7]x programas presup'!B17</f>
        <v>3000000000</v>
      </c>
      <c r="C39" s="244">
        <f>'[7]x programas presup'!C17</f>
        <v>0</v>
      </c>
      <c r="D39" s="244">
        <f>SUM(B39:C39)</f>
        <v>3000000000</v>
      </c>
      <c r="E39" s="246">
        <f>'[7]x programas presup'!E17</f>
        <v>1440241132</v>
      </c>
      <c r="F39" s="245">
        <f t="shared" si="1"/>
        <v>0.48008037733333331</v>
      </c>
      <c r="G39" s="246">
        <f>'[7]x programas presup'!G17</f>
        <v>19798880</v>
      </c>
      <c r="H39" s="125">
        <f t="shared" si="2"/>
        <v>6.5996266666666662E-3</v>
      </c>
      <c r="I39" s="246">
        <f>'[7]x programas presup'!K17</f>
        <v>8296870</v>
      </c>
      <c r="J39" s="245">
        <f t="shared" si="3"/>
        <v>2.7656233333333332E-3</v>
      </c>
      <c r="K39" s="246">
        <f>'[7]x programas presup'!M17</f>
        <v>8296870</v>
      </c>
      <c r="L39" s="245">
        <f>K39/D39</f>
        <v>2.7656233333333332E-3</v>
      </c>
      <c r="M39" s="34">
        <f>'[7]x programas presup'!O17</f>
        <v>1130000000</v>
      </c>
      <c r="N39" s="245">
        <f>M39/D39</f>
        <v>0.37666666666666665</v>
      </c>
      <c r="O39" s="34">
        <f>'[7]x programas presup'!Q17</f>
        <v>40841898</v>
      </c>
      <c r="P39" s="34">
        <f>'[7]x programas presup'!R17</f>
        <v>0</v>
      </c>
      <c r="Q39" s="256">
        <f t="shared" si="15"/>
        <v>0</v>
      </c>
      <c r="R39" s="246">
        <f>SUM(G39-I39)</f>
        <v>11502010</v>
      </c>
      <c r="S39" s="256">
        <f>SUM(R39/G39)</f>
        <v>0.58094245735112293</v>
      </c>
      <c r="T39" s="246">
        <f>SUM(I39-K39)</f>
        <v>0</v>
      </c>
      <c r="U39" s="246">
        <f>SUM(R39:T39)</f>
        <v>11502010.580942458</v>
      </c>
    </row>
    <row r="40" spans="1:21" s="5" customFormat="1">
      <c r="A40" s="62" t="s">
        <v>7</v>
      </c>
      <c r="B40" s="75">
        <f>SUM(B41)</f>
        <v>2526000000</v>
      </c>
      <c r="C40" s="75">
        <f t="shared" ref="C40:M40" si="27">SUM(C41)</f>
        <v>0</v>
      </c>
      <c r="D40" s="75">
        <f t="shared" si="27"/>
        <v>2526000000</v>
      </c>
      <c r="E40" s="75">
        <f t="shared" si="27"/>
        <v>2244205985</v>
      </c>
      <c r="F40" s="76">
        <f t="shared" si="1"/>
        <v>0.88844259105304835</v>
      </c>
      <c r="G40" s="75">
        <f t="shared" si="27"/>
        <v>2020397537</v>
      </c>
      <c r="H40" s="77">
        <f t="shared" si="2"/>
        <v>0.79984067181314333</v>
      </c>
      <c r="I40" s="75">
        <f t="shared" si="27"/>
        <v>758862277</v>
      </c>
      <c r="J40" s="76">
        <f t="shared" si="3"/>
        <v>0.30042053721298495</v>
      </c>
      <c r="K40" s="75">
        <f t="shared" si="27"/>
        <v>716880436</v>
      </c>
      <c r="L40" s="76">
        <f t="shared" ref="L40:L45" si="28">K40/D40</f>
        <v>0.28380064766429136</v>
      </c>
      <c r="M40" s="75">
        <f t="shared" si="27"/>
        <v>88557071</v>
      </c>
      <c r="N40" s="76">
        <f>M40/D40</f>
        <v>3.5058222882026917E-2</v>
      </c>
      <c r="O40" s="75"/>
      <c r="P40" s="75">
        <f>SUM(P41)</f>
        <v>0</v>
      </c>
      <c r="Q40" s="260"/>
      <c r="R40" s="26"/>
      <c r="S40" s="23"/>
      <c r="T40" s="26"/>
      <c r="U40" s="26"/>
    </row>
    <row r="41" spans="1:21">
      <c r="A41" s="33" t="s">
        <v>46</v>
      </c>
      <c r="B41" s="244">
        <f>'[7]x programas presup'!B48</f>
        <v>2526000000</v>
      </c>
      <c r="C41" s="244">
        <f>'[7]x programas presup'!C48</f>
        <v>0</v>
      </c>
      <c r="D41" s="244">
        <f>SUM(B41:C41)</f>
        <v>2526000000</v>
      </c>
      <c r="E41" s="246">
        <f>'[7]x programas presup'!E48</f>
        <v>2244205985</v>
      </c>
      <c r="F41" s="245">
        <f t="shared" si="1"/>
        <v>0.88844259105304835</v>
      </c>
      <c r="G41" s="246">
        <f>'[7]x programas presup'!G48</f>
        <v>2020397537</v>
      </c>
      <c r="H41" s="125">
        <f t="shared" si="2"/>
        <v>0.79984067181314333</v>
      </c>
      <c r="I41" s="246">
        <f>'[7]x programas presup'!K48</f>
        <v>758862277</v>
      </c>
      <c r="J41" s="245">
        <f t="shared" si="3"/>
        <v>0.30042053721298495</v>
      </c>
      <c r="K41" s="246">
        <f>'[7]x programas presup'!M48</f>
        <v>716880436</v>
      </c>
      <c r="L41" s="245">
        <f t="shared" si="28"/>
        <v>0.28380064766429136</v>
      </c>
      <c r="M41" s="246">
        <f>'[7]x programas presup'!O48</f>
        <v>88557071</v>
      </c>
      <c r="N41" s="245">
        <f>M41/D41</f>
        <v>3.5058222882026917E-2</v>
      </c>
      <c r="O41" s="34"/>
      <c r="P41" s="34"/>
      <c r="Q41" s="256"/>
      <c r="R41" s="34">
        <f>SUM(G41-I41)</f>
        <v>1261535260</v>
      </c>
      <c r="S41" s="256">
        <f>SUM(R41/G41)</f>
        <v>0.62439952380520047</v>
      </c>
      <c r="T41" s="246">
        <f>SUM(I41-K41)</f>
        <v>41981841</v>
      </c>
      <c r="U41" s="246">
        <f>SUM(R41:T41)</f>
        <v>1303517101.6243994</v>
      </c>
    </row>
    <row r="42" spans="1:21" s="5" customFormat="1">
      <c r="A42" s="62" t="s">
        <v>39</v>
      </c>
      <c r="B42" s="75">
        <f>SUM(B43:B44)</f>
        <v>15141000000</v>
      </c>
      <c r="C42" s="75">
        <f>SUM(C43:C44)</f>
        <v>0</v>
      </c>
      <c r="D42" s="75">
        <f>SUM(D43:D44)</f>
        <v>15141000000</v>
      </c>
      <c r="E42" s="75">
        <f>SUM(E43:E44)</f>
        <v>14506030175</v>
      </c>
      <c r="F42" s="76">
        <f t="shared" si="1"/>
        <v>0.95806288719371246</v>
      </c>
      <c r="G42" s="75">
        <f>SUM(G43:G44)</f>
        <v>9764457081</v>
      </c>
      <c r="H42" s="77">
        <f t="shared" si="2"/>
        <v>0.64490172914602739</v>
      </c>
      <c r="I42" s="75">
        <f>SUM(I43:I44)</f>
        <v>2544611319</v>
      </c>
      <c r="J42" s="76">
        <f t="shared" si="3"/>
        <v>0.1680609813750743</v>
      </c>
      <c r="K42" s="75">
        <f>SUM(K43:K44)</f>
        <v>2190014030</v>
      </c>
      <c r="L42" s="76">
        <f t="shared" si="28"/>
        <v>0.14464130704709069</v>
      </c>
      <c r="M42" s="75">
        <f>SUM(M43:M44)</f>
        <v>3547391118</v>
      </c>
      <c r="N42" s="76">
        <f>M42/D42</f>
        <v>0.23429041133346543</v>
      </c>
      <c r="O42" s="75">
        <f>SUM(O43:O44)</f>
        <v>2647418059</v>
      </c>
      <c r="P42" s="75">
        <f>SUM(P43:P44)</f>
        <v>1262647589</v>
      </c>
      <c r="Q42" s="76">
        <f t="shared" si="15"/>
        <v>0.47693547481387788</v>
      </c>
      <c r="R42" s="25"/>
      <c r="S42" s="23"/>
      <c r="T42" s="26"/>
      <c r="U42" s="26"/>
    </row>
    <row r="43" spans="1:21">
      <c r="A43" s="33" t="s">
        <v>45</v>
      </c>
      <c r="B43" s="244">
        <f>'[7]x programas presup'!B25</f>
        <v>9000000000</v>
      </c>
      <c r="C43" s="244">
        <f>'[7]x programas presup'!C25</f>
        <v>0</v>
      </c>
      <c r="D43" s="244">
        <f>SUM(B43:C43)</f>
        <v>9000000000</v>
      </c>
      <c r="E43" s="246">
        <f>'[7]x programas presup'!E25</f>
        <v>8657155729</v>
      </c>
      <c r="F43" s="245">
        <f t="shared" si="1"/>
        <v>0.96190619211111106</v>
      </c>
      <c r="G43" s="246">
        <f>'[7]x programas presup'!G25</f>
        <v>4677720159</v>
      </c>
      <c r="H43" s="125">
        <f t="shared" si="2"/>
        <v>0.51974668433333338</v>
      </c>
      <c r="I43" s="246">
        <f>'[7]x programas presup'!K25</f>
        <v>188671680</v>
      </c>
      <c r="J43" s="245">
        <f t="shared" si="3"/>
        <v>2.0963519999999999E-2</v>
      </c>
      <c r="K43" s="246">
        <f>'[7]x programas presup'!M25</f>
        <v>0</v>
      </c>
      <c r="L43" s="245">
        <f t="shared" si="28"/>
        <v>0</v>
      </c>
      <c r="M43" s="34">
        <f>'[7]x programas presup'!O25</f>
        <v>1998849180</v>
      </c>
      <c r="N43" s="245">
        <f>M43/D43</f>
        <v>0.22209435333333333</v>
      </c>
      <c r="O43" s="34">
        <f>'[7]x programas presup'!Q25</f>
        <v>2315002369</v>
      </c>
      <c r="P43" s="34">
        <f>'[7]x programas presup'!R25</f>
        <v>946431729</v>
      </c>
      <c r="Q43" s="256">
        <f t="shared" si="15"/>
        <v>0.40882538250223277</v>
      </c>
      <c r="R43" s="34">
        <f>SUM(G43-I43)</f>
        <v>4489048479</v>
      </c>
      <c r="S43" s="256">
        <f t="shared" si="6"/>
        <v>0.95966588988078028</v>
      </c>
      <c r="T43" s="246">
        <f>SUM(I43-K43)</f>
        <v>188671680</v>
      </c>
      <c r="U43" s="246">
        <f>SUM(R43:T43)</f>
        <v>4677720159.9596663</v>
      </c>
    </row>
    <row r="44" spans="1:21" ht="12" customHeight="1">
      <c r="A44" s="33" t="s">
        <v>31</v>
      </c>
      <c r="B44" s="244">
        <f>'[7]x programas presup'!B29</f>
        <v>6141000000</v>
      </c>
      <c r="C44" s="244">
        <f>'[7]x programas presup'!C29</f>
        <v>0</v>
      </c>
      <c r="D44" s="244">
        <f>SUM(B44:C44)</f>
        <v>6141000000</v>
      </c>
      <c r="E44" s="246">
        <f>'[7]x programas presup'!E29</f>
        <v>5848874446</v>
      </c>
      <c r="F44" s="245">
        <f t="shared" si="1"/>
        <v>0.95243029571730986</v>
      </c>
      <c r="G44" s="246">
        <f>'[7]x programas presup'!G29</f>
        <v>5086736922</v>
      </c>
      <c r="H44" s="125">
        <f t="shared" si="2"/>
        <v>0.82832387591597456</v>
      </c>
      <c r="I44" s="246">
        <f>'[7]x programas presup'!K29</f>
        <v>2355939639</v>
      </c>
      <c r="J44" s="245">
        <f t="shared" si="3"/>
        <v>0.38364104201270149</v>
      </c>
      <c r="K44" s="246">
        <f>'[7]x programas presup'!M29</f>
        <v>2190014030</v>
      </c>
      <c r="L44" s="245">
        <f t="shared" si="28"/>
        <v>0.3566217277316398</v>
      </c>
      <c r="M44" s="34">
        <f>'[7]x programas presup'!O29</f>
        <v>1548541938</v>
      </c>
      <c r="N44" s="245">
        <f t="shared" si="5"/>
        <v>0.25216445823155836</v>
      </c>
      <c r="O44" s="34">
        <f>'[7]x programas presup'!Q29</f>
        <v>332415690</v>
      </c>
      <c r="P44" s="34">
        <f>'[7]x programas presup'!R29</f>
        <v>316215860</v>
      </c>
      <c r="Q44" s="256">
        <f t="shared" si="15"/>
        <v>0.95126634967200252</v>
      </c>
      <c r="R44" s="34">
        <f>SUM(G44-I44)</f>
        <v>2730797283</v>
      </c>
      <c r="S44" s="256">
        <f t="shared" si="6"/>
        <v>0.53684657273887615</v>
      </c>
      <c r="T44" s="246">
        <f>SUM(I44-K44)</f>
        <v>165925609</v>
      </c>
      <c r="U44" s="246">
        <f>SUM(R44:T44)</f>
        <v>2896722892.5368466</v>
      </c>
    </row>
    <row r="45" spans="1:21">
      <c r="A45" s="81" t="s">
        <v>32</v>
      </c>
      <c r="B45" s="58">
        <f t="shared" ref="B45:G45" si="29">B46</f>
        <v>5478000000</v>
      </c>
      <c r="C45" s="58">
        <f t="shared" si="29"/>
        <v>0</v>
      </c>
      <c r="D45" s="58">
        <f t="shared" si="29"/>
        <v>5478000000</v>
      </c>
      <c r="E45" s="58">
        <f t="shared" si="29"/>
        <v>4117924381</v>
      </c>
      <c r="F45" s="59">
        <f t="shared" si="1"/>
        <v>0.75172040543994156</v>
      </c>
      <c r="G45" s="58">
        <f t="shared" si="29"/>
        <v>3287796936</v>
      </c>
      <c r="H45" s="60">
        <f t="shared" si="2"/>
        <v>0.60018198904709752</v>
      </c>
      <c r="I45" s="58">
        <f>I46</f>
        <v>2656617227</v>
      </c>
      <c r="J45" s="59">
        <f t="shared" si="3"/>
        <v>0.48496115863453815</v>
      </c>
      <c r="K45" s="58">
        <f>K46</f>
        <v>2639910334</v>
      </c>
      <c r="L45" s="59">
        <f t="shared" si="28"/>
        <v>0.48191134246075212</v>
      </c>
      <c r="M45" s="61">
        <f>M46</f>
        <v>0</v>
      </c>
      <c r="N45" s="59">
        <f t="shared" si="5"/>
        <v>0</v>
      </c>
      <c r="O45" s="61"/>
      <c r="P45" s="61"/>
      <c r="Q45" s="261"/>
      <c r="R45" s="4">
        <f>R46</f>
        <v>631179709</v>
      </c>
      <c r="S45" s="3">
        <f t="shared" si="6"/>
        <v>0.1919764879907413</v>
      </c>
      <c r="T45" s="4">
        <f>T46</f>
        <v>16706893</v>
      </c>
      <c r="U45" s="4">
        <f>U46</f>
        <v>647886602.19197655</v>
      </c>
    </row>
    <row r="46" spans="1:21">
      <c r="A46" s="33" t="s">
        <v>0</v>
      </c>
      <c r="B46" s="244">
        <f>'[7]x programas presup'!B52</f>
        <v>5478000000</v>
      </c>
      <c r="C46" s="244">
        <f>'[7]x programas presup'!C52</f>
        <v>0</v>
      </c>
      <c r="D46" s="244">
        <f>SUM(B46:C46)</f>
        <v>5478000000</v>
      </c>
      <c r="E46" s="246">
        <f>'[7]x programas presup'!E52</f>
        <v>4117924381</v>
      </c>
      <c r="F46" s="245">
        <f t="shared" si="1"/>
        <v>0.75172040543994156</v>
      </c>
      <c r="G46" s="246">
        <f>'[7]x programas presup'!G52</f>
        <v>3287796936</v>
      </c>
      <c r="H46" s="125">
        <f t="shared" si="2"/>
        <v>0.60018198904709752</v>
      </c>
      <c r="I46" s="246">
        <f>'[7]x programas presup'!K52</f>
        <v>2656617227</v>
      </c>
      <c r="J46" s="245">
        <f t="shared" si="3"/>
        <v>0.48496115863453815</v>
      </c>
      <c r="K46" s="246">
        <f>'[7]x programas presup'!M52</f>
        <v>2639910334</v>
      </c>
      <c r="L46" s="245">
        <f t="shared" si="4"/>
        <v>0.48191134246075212</v>
      </c>
      <c r="M46" s="246">
        <f>'[7]x programas presup'!O52</f>
        <v>0</v>
      </c>
      <c r="N46" s="245">
        <f t="shared" si="5"/>
        <v>0</v>
      </c>
      <c r="O46" s="34"/>
      <c r="P46" s="34"/>
      <c r="Q46" s="256"/>
      <c r="R46" s="34">
        <f>SUM(G46-I46)</f>
        <v>631179709</v>
      </c>
      <c r="S46" s="256">
        <f t="shared" si="6"/>
        <v>0.1919764879907413</v>
      </c>
      <c r="T46" s="246">
        <f>SUM(I46-K46)</f>
        <v>16706893</v>
      </c>
      <c r="U46" s="246">
        <f>SUM(R46:T46)</f>
        <v>647886602.19197655</v>
      </c>
    </row>
    <row r="47" spans="1:21" s="242" customFormat="1">
      <c r="A47" s="81" t="s">
        <v>98</v>
      </c>
      <c r="B47" s="58">
        <f t="shared" ref="B47:G47" si="30">B48</f>
        <v>1108300000</v>
      </c>
      <c r="C47" s="58">
        <f t="shared" si="30"/>
        <v>0</v>
      </c>
      <c r="D47" s="58">
        <f t="shared" si="30"/>
        <v>1108300000</v>
      </c>
      <c r="E47" s="58">
        <f t="shared" si="30"/>
        <v>1030724703</v>
      </c>
      <c r="F47" s="59">
        <f t="shared" si="1"/>
        <v>0.93000514571866821</v>
      </c>
      <c r="G47" s="58">
        <f t="shared" si="30"/>
        <v>830335540</v>
      </c>
      <c r="H47" s="60">
        <f t="shared" si="2"/>
        <v>0.74919745556257333</v>
      </c>
      <c r="I47" s="58">
        <f>I48</f>
        <v>366402043</v>
      </c>
      <c r="J47" s="59">
        <f t="shared" si="3"/>
        <v>0.330598252278264</v>
      </c>
      <c r="K47" s="58">
        <f>K48</f>
        <v>333705468</v>
      </c>
      <c r="L47" s="59">
        <f t="shared" si="4"/>
        <v>0.30109669584047638</v>
      </c>
      <c r="M47" s="61">
        <f>M48</f>
        <v>13600000</v>
      </c>
      <c r="N47" s="59">
        <f t="shared" si="5"/>
        <v>1.2271045745736713E-2</v>
      </c>
      <c r="O47" s="58">
        <f>O48</f>
        <v>262192193</v>
      </c>
      <c r="P47" s="58">
        <f>P48</f>
        <v>245176765</v>
      </c>
      <c r="Q47" s="59">
        <f t="shared" si="15"/>
        <v>0.93510322406891799</v>
      </c>
      <c r="R47" s="4">
        <f>R48</f>
        <v>463933497</v>
      </c>
      <c r="S47" s="3">
        <f t="shared" si="6"/>
        <v>0.55873014540603672</v>
      </c>
      <c r="T47" s="4">
        <f>T48</f>
        <v>32696575</v>
      </c>
      <c r="U47" s="4">
        <f>U48</f>
        <v>496630072.55873013</v>
      </c>
    </row>
    <row r="48" spans="1:21">
      <c r="A48" s="33" t="s">
        <v>34</v>
      </c>
      <c r="B48" s="244">
        <f>'[7]x programas presup'!B54</f>
        <v>1108300000</v>
      </c>
      <c r="C48" s="244">
        <f>'[7]x programas presup'!C54</f>
        <v>0</v>
      </c>
      <c r="D48" s="244">
        <f>SUM(B48:C48)</f>
        <v>1108300000</v>
      </c>
      <c r="E48" s="246">
        <f>'[7]x programas presup'!E54</f>
        <v>1030724703</v>
      </c>
      <c r="F48" s="245">
        <f t="shared" si="1"/>
        <v>0.93000514571866821</v>
      </c>
      <c r="G48" s="246">
        <f>'[7]x programas presup'!G54</f>
        <v>830335540</v>
      </c>
      <c r="H48" s="125">
        <f t="shared" si="2"/>
        <v>0.74919745556257333</v>
      </c>
      <c r="I48" s="246">
        <f>'[7]x programas presup'!K54</f>
        <v>366402043</v>
      </c>
      <c r="J48" s="245">
        <f t="shared" si="3"/>
        <v>0.330598252278264</v>
      </c>
      <c r="K48" s="246">
        <f>'[7]x programas presup'!M54</f>
        <v>333705468</v>
      </c>
      <c r="L48" s="245">
        <f t="shared" si="4"/>
        <v>0.30109669584047638</v>
      </c>
      <c r="M48" s="246">
        <f>'[7]x programas presup'!O54</f>
        <v>13600000</v>
      </c>
      <c r="N48" s="245">
        <f t="shared" si="5"/>
        <v>1.2271045745736713E-2</v>
      </c>
      <c r="O48" s="244">
        <f>'[7]x programas presup'!Q54</f>
        <v>262192193</v>
      </c>
      <c r="P48" s="244">
        <f>'[7]x programas presup'!R54</f>
        <v>245176765</v>
      </c>
      <c r="Q48" s="256">
        <f t="shared" si="15"/>
        <v>0.93510322406891799</v>
      </c>
      <c r="R48" s="34">
        <f>SUM(G48-I48)</f>
        <v>463933497</v>
      </c>
      <c r="S48" s="256">
        <f t="shared" si="6"/>
        <v>0.55873014540603672</v>
      </c>
      <c r="T48" s="246">
        <f>SUM(I48-K48)</f>
        <v>32696575</v>
      </c>
      <c r="U48" s="246">
        <f>SUM(R48:T48)</f>
        <v>496630072.55873013</v>
      </c>
    </row>
    <row r="49" spans="1:21" s="242" customFormat="1">
      <c r="A49" s="81" t="s">
        <v>2</v>
      </c>
      <c r="B49" s="58">
        <f t="shared" ref="B49:G49" si="31">B50</f>
        <v>2730000000</v>
      </c>
      <c r="C49" s="58">
        <f t="shared" si="31"/>
        <v>0</v>
      </c>
      <c r="D49" s="58">
        <f t="shared" si="31"/>
        <v>2730000000</v>
      </c>
      <c r="E49" s="58">
        <f t="shared" si="31"/>
        <v>2719020752</v>
      </c>
      <c r="F49" s="59">
        <f t="shared" si="1"/>
        <v>0.99597829743589739</v>
      </c>
      <c r="G49" s="58">
        <f t="shared" si="31"/>
        <v>2715024832</v>
      </c>
      <c r="H49" s="60">
        <f t="shared" si="2"/>
        <v>0.99451459047619051</v>
      </c>
      <c r="I49" s="58">
        <f>I50</f>
        <v>2250929412</v>
      </c>
      <c r="J49" s="59">
        <f t="shared" si="3"/>
        <v>0.82451626813186818</v>
      </c>
      <c r="K49" s="58">
        <f>K50</f>
        <v>2189261318</v>
      </c>
      <c r="L49" s="59">
        <f t="shared" si="4"/>
        <v>0.80192722271062267</v>
      </c>
      <c r="M49" s="58">
        <f>M50</f>
        <v>400305999</v>
      </c>
      <c r="N49" s="59">
        <f t="shared" si="5"/>
        <v>0.14663223406593406</v>
      </c>
      <c r="O49" s="61">
        <f>O50</f>
        <v>138900690</v>
      </c>
      <c r="P49" s="61">
        <f>P50</f>
        <v>138472982</v>
      </c>
      <c r="Q49" s="59">
        <f>P49/O49</f>
        <v>0.9969207640365213</v>
      </c>
      <c r="R49" s="4">
        <f>R50</f>
        <v>464095420</v>
      </c>
      <c r="S49" s="3">
        <f t="shared" si="6"/>
        <v>0.17093597617599984</v>
      </c>
      <c r="T49" s="4">
        <f>T50</f>
        <v>61668094</v>
      </c>
      <c r="U49" s="4">
        <f>U50</f>
        <v>525763514.17093599</v>
      </c>
    </row>
    <row r="50" spans="1:21">
      <c r="A50" s="33" t="s">
        <v>33</v>
      </c>
      <c r="B50" s="244">
        <f>'[7]x programas presup'!B43</f>
        <v>2730000000</v>
      </c>
      <c r="C50" s="244">
        <f>'[7]x programas presup'!C43</f>
        <v>0</v>
      </c>
      <c r="D50" s="244">
        <f>SUM(B50:C50)</f>
        <v>2730000000</v>
      </c>
      <c r="E50" s="246">
        <f>'[7]x programas presup'!E43</f>
        <v>2719020752</v>
      </c>
      <c r="F50" s="245">
        <f t="shared" si="1"/>
        <v>0.99597829743589739</v>
      </c>
      <c r="G50" s="246">
        <f>'[7]x programas presup'!G43</f>
        <v>2715024832</v>
      </c>
      <c r="H50" s="125">
        <f t="shared" si="2"/>
        <v>0.99451459047619051</v>
      </c>
      <c r="I50" s="246">
        <f>'[7]x programas presup'!K43</f>
        <v>2250929412</v>
      </c>
      <c r="J50" s="245">
        <f t="shared" si="3"/>
        <v>0.82451626813186818</v>
      </c>
      <c r="K50" s="246">
        <f>'[7]x programas presup'!M43</f>
        <v>2189261318</v>
      </c>
      <c r="L50" s="245">
        <f t="shared" si="4"/>
        <v>0.80192722271062267</v>
      </c>
      <c r="M50" s="246">
        <f>'[7]x programas presup'!O43</f>
        <v>400305999</v>
      </c>
      <c r="N50" s="245">
        <f t="shared" si="5"/>
        <v>0.14663223406593406</v>
      </c>
      <c r="O50" s="34">
        <f>'[7]x programas presup'!Q43</f>
        <v>138900690</v>
      </c>
      <c r="P50" s="34">
        <f>'[7]x programas presup'!R43</f>
        <v>138472982</v>
      </c>
      <c r="Q50" s="256">
        <f>P50/O50</f>
        <v>0.9969207640365213</v>
      </c>
      <c r="R50" s="34">
        <f>SUM(G50-I50)</f>
        <v>464095420</v>
      </c>
      <c r="S50" s="256">
        <f t="shared" si="6"/>
        <v>0.17093597617599984</v>
      </c>
      <c r="T50" s="246">
        <f>SUM(I50-K50)</f>
        <v>61668094</v>
      </c>
      <c r="U50" s="246">
        <f>SUM(R50:T50)</f>
        <v>525763514.17093599</v>
      </c>
    </row>
    <row r="51" spans="1:21" s="242" customFormat="1">
      <c r="A51" s="81" t="s">
        <v>13</v>
      </c>
      <c r="B51" s="58">
        <f t="shared" ref="B51:G51" si="32">B52</f>
        <v>237000000</v>
      </c>
      <c r="C51" s="58">
        <f t="shared" si="32"/>
        <v>0</v>
      </c>
      <c r="D51" s="58">
        <f t="shared" si="32"/>
        <v>237000000</v>
      </c>
      <c r="E51" s="58">
        <f t="shared" si="32"/>
        <v>237000000</v>
      </c>
      <c r="F51" s="59">
        <f t="shared" si="1"/>
        <v>1</v>
      </c>
      <c r="G51" s="58">
        <f t="shared" si="32"/>
        <v>237000000</v>
      </c>
      <c r="H51" s="60">
        <f t="shared" si="2"/>
        <v>1</v>
      </c>
      <c r="I51" s="58">
        <f>I52</f>
        <v>237000000</v>
      </c>
      <c r="J51" s="59">
        <f t="shared" si="3"/>
        <v>1</v>
      </c>
      <c r="K51" s="58">
        <f>K52</f>
        <v>237000000</v>
      </c>
      <c r="L51" s="59">
        <f t="shared" si="4"/>
        <v>1</v>
      </c>
      <c r="M51" s="61">
        <v>0</v>
      </c>
      <c r="N51" s="59">
        <f t="shared" si="5"/>
        <v>0</v>
      </c>
      <c r="O51" s="61"/>
      <c r="P51" s="61"/>
      <c r="Q51" s="261"/>
      <c r="R51" s="4">
        <f>R52</f>
        <v>0</v>
      </c>
      <c r="S51" s="3">
        <f t="shared" si="6"/>
        <v>0</v>
      </c>
      <c r="T51" s="4">
        <f>T52</f>
        <v>0</v>
      </c>
      <c r="U51" s="4">
        <f>U52</f>
        <v>0</v>
      </c>
    </row>
    <row r="52" spans="1:21">
      <c r="A52" s="33" t="s">
        <v>47</v>
      </c>
      <c r="B52" s="244">
        <f>'[7]x programas presup'!B12</f>
        <v>237000000</v>
      </c>
      <c r="C52" s="244">
        <f>'[7]x programas presup'!C12</f>
        <v>0</v>
      </c>
      <c r="D52" s="244">
        <f>SUM(B52:C52)</f>
        <v>237000000</v>
      </c>
      <c r="E52" s="244">
        <f>'[7]x programas presup'!E12</f>
        <v>237000000</v>
      </c>
      <c r="F52" s="245">
        <f t="shared" si="1"/>
        <v>1</v>
      </c>
      <c r="G52" s="244">
        <f>'[7]x programas presup'!G12</f>
        <v>237000000</v>
      </c>
      <c r="H52" s="125">
        <f t="shared" si="2"/>
        <v>1</v>
      </c>
      <c r="I52" s="244">
        <f>'[7]x programas presup'!K12</f>
        <v>237000000</v>
      </c>
      <c r="J52" s="245">
        <f t="shared" si="3"/>
        <v>1</v>
      </c>
      <c r="K52" s="244">
        <f>'[7]x programas presup'!M12</f>
        <v>237000000</v>
      </c>
      <c r="L52" s="245">
        <f t="shared" si="4"/>
        <v>1</v>
      </c>
      <c r="M52" s="34">
        <f>'[7]x programas presup'!O12</f>
        <v>0</v>
      </c>
      <c r="N52" s="245">
        <f t="shared" si="5"/>
        <v>0</v>
      </c>
      <c r="O52" s="34"/>
      <c r="P52" s="34"/>
      <c r="Q52" s="256"/>
      <c r="R52" s="246">
        <f>SUM(G52-I52)</f>
        <v>0</v>
      </c>
      <c r="S52" s="256">
        <f t="shared" si="6"/>
        <v>0</v>
      </c>
      <c r="T52" s="246">
        <f>SUM(I52-K52)</f>
        <v>0</v>
      </c>
      <c r="U52" s="246">
        <f>SUM(R52:T52)</f>
        <v>0</v>
      </c>
    </row>
    <row r="53" spans="1:21">
      <c r="A53" s="262"/>
      <c r="B53" s="263"/>
      <c r="C53" s="263"/>
      <c r="D53" s="263"/>
      <c r="E53" s="264"/>
      <c r="F53" s="264"/>
      <c r="G53" s="264"/>
      <c r="H53" s="264"/>
      <c r="I53" s="264"/>
      <c r="J53" s="264"/>
      <c r="K53" s="264"/>
      <c r="O53" s="255"/>
      <c r="T53" s="265"/>
      <c r="U53" s="265"/>
    </row>
    <row r="54" spans="1:21">
      <c r="B54" s="6"/>
      <c r="C54" s="6"/>
      <c r="D54" s="6"/>
      <c r="O54" s="255"/>
    </row>
    <row r="55" spans="1:21">
      <c r="O55" s="255"/>
      <c r="T55" s="265"/>
      <c r="U55" s="265"/>
    </row>
    <row r="56" spans="1:21">
      <c r="O56" s="255"/>
    </row>
    <row r="57" spans="1:21">
      <c r="O57" s="255"/>
    </row>
    <row r="58" spans="1:21">
      <c r="O58" s="255"/>
    </row>
    <row r="59" spans="1:21">
      <c r="O59" s="255"/>
    </row>
    <row r="60" spans="1:21">
      <c r="O60" s="255"/>
    </row>
    <row r="61" spans="1:21">
      <c r="O61" s="255"/>
    </row>
    <row r="62" spans="1:21">
      <c r="O62" s="255"/>
    </row>
    <row r="63" spans="1:21">
      <c r="O63" s="255"/>
    </row>
    <row r="64" spans="1:21">
      <c r="A64" s="252"/>
      <c r="B64" s="252"/>
      <c r="C64" s="252"/>
      <c r="D64" s="252"/>
      <c r="E64" s="252"/>
      <c r="F64" s="252"/>
      <c r="G64" s="252"/>
      <c r="H64" s="252"/>
      <c r="I64" s="252"/>
      <c r="J64" s="252"/>
      <c r="K64" s="252"/>
      <c r="L64" s="252"/>
      <c r="O64" s="255"/>
      <c r="S64" s="252"/>
      <c r="T64" s="252"/>
      <c r="U64" s="252"/>
    </row>
    <row r="65" spans="1:21">
      <c r="A65" s="252"/>
      <c r="B65" s="252"/>
      <c r="C65" s="252"/>
      <c r="D65" s="252"/>
      <c r="E65" s="252"/>
      <c r="F65" s="252"/>
      <c r="G65" s="252"/>
      <c r="H65" s="252"/>
      <c r="I65" s="252"/>
      <c r="J65" s="252"/>
      <c r="K65" s="252"/>
      <c r="L65" s="252"/>
      <c r="O65" s="255"/>
      <c r="S65" s="252"/>
      <c r="T65" s="252"/>
      <c r="U65" s="252"/>
    </row>
    <row r="66" spans="1:21">
      <c r="A66" s="252"/>
      <c r="B66" s="252"/>
      <c r="C66" s="252"/>
      <c r="D66" s="252"/>
      <c r="E66" s="252"/>
      <c r="F66" s="252"/>
      <c r="G66" s="252"/>
      <c r="H66" s="252"/>
      <c r="I66" s="252"/>
      <c r="J66" s="252"/>
      <c r="K66" s="252"/>
      <c r="L66" s="252"/>
      <c r="O66" s="255"/>
      <c r="S66" s="252"/>
      <c r="T66" s="252"/>
      <c r="U66" s="252"/>
    </row>
    <row r="67" spans="1:21">
      <c r="A67" s="252"/>
      <c r="B67" s="252"/>
      <c r="C67" s="252"/>
      <c r="D67" s="252"/>
      <c r="E67" s="252"/>
      <c r="F67" s="252"/>
      <c r="G67" s="252"/>
      <c r="H67" s="252"/>
      <c r="I67" s="252"/>
      <c r="J67" s="252"/>
      <c r="K67" s="252"/>
      <c r="L67" s="252"/>
      <c r="O67" s="255"/>
      <c r="S67" s="252"/>
      <c r="T67" s="252"/>
      <c r="U67" s="252"/>
    </row>
    <row r="68" spans="1:21">
      <c r="A68" s="252"/>
      <c r="B68" s="252"/>
      <c r="C68" s="252"/>
      <c r="D68" s="252"/>
      <c r="E68" s="252"/>
      <c r="F68" s="252"/>
      <c r="G68" s="252"/>
      <c r="H68" s="252"/>
      <c r="I68" s="252"/>
      <c r="J68" s="252"/>
      <c r="K68" s="252"/>
      <c r="L68" s="252"/>
      <c r="O68" s="255"/>
      <c r="S68" s="252"/>
      <c r="T68" s="252"/>
      <c r="U68" s="252"/>
    </row>
    <row r="69" spans="1:21">
      <c r="A69" s="252"/>
      <c r="B69" s="252"/>
      <c r="C69" s="252"/>
      <c r="D69" s="252"/>
      <c r="E69" s="252"/>
      <c r="F69" s="252"/>
      <c r="G69" s="252"/>
      <c r="H69" s="252"/>
      <c r="I69" s="252"/>
      <c r="J69" s="252"/>
      <c r="K69" s="252"/>
      <c r="L69" s="252"/>
      <c r="O69" s="255"/>
      <c r="S69" s="252"/>
      <c r="T69" s="252"/>
      <c r="U69" s="252"/>
    </row>
    <row r="70" spans="1:21">
      <c r="A70" s="252"/>
      <c r="B70" s="252"/>
      <c r="C70" s="252"/>
      <c r="D70" s="252"/>
      <c r="E70" s="252"/>
      <c r="F70" s="252"/>
      <c r="G70" s="252"/>
      <c r="H70" s="252"/>
      <c r="I70" s="252"/>
      <c r="J70" s="252"/>
      <c r="K70" s="252"/>
      <c r="L70" s="252"/>
      <c r="O70" s="255"/>
      <c r="S70" s="252"/>
      <c r="T70" s="252"/>
      <c r="U70" s="252"/>
    </row>
    <row r="71" spans="1:21">
      <c r="A71" s="252"/>
      <c r="B71" s="252"/>
      <c r="C71" s="252"/>
      <c r="D71" s="252"/>
      <c r="E71" s="252"/>
      <c r="F71" s="252"/>
      <c r="G71" s="252"/>
      <c r="H71" s="252"/>
      <c r="I71" s="252"/>
      <c r="J71" s="252"/>
      <c r="K71" s="252"/>
      <c r="L71" s="252"/>
      <c r="O71" s="255"/>
      <c r="S71" s="252"/>
      <c r="T71" s="252"/>
      <c r="U71" s="252"/>
    </row>
    <row r="72" spans="1:21">
      <c r="A72" s="252"/>
      <c r="B72" s="252"/>
      <c r="C72" s="252"/>
      <c r="D72" s="252"/>
      <c r="E72" s="252"/>
      <c r="F72" s="252"/>
      <c r="G72" s="252"/>
      <c r="H72" s="252"/>
      <c r="I72" s="252"/>
      <c r="J72" s="252"/>
      <c r="K72" s="252"/>
      <c r="L72" s="252"/>
      <c r="O72" s="255"/>
      <c r="S72" s="252"/>
      <c r="T72" s="252"/>
      <c r="U72" s="252"/>
    </row>
    <row r="73" spans="1:21">
      <c r="A73" s="252"/>
      <c r="B73" s="252"/>
      <c r="C73" s="252"/>
      <c r="D73" s="252"/>
      <c r="E73" s="252"/>
      <c r="F73" s="252"/>
      <c r="G73" s="252"/>
      <c r="H73" s="252"/>
      <c r="I73" s="252"/>
      <c r="J73" s="252"/>
      <c r="K73" s="252"/>
      <c r="L73" s="252"/>
      <c r="O73" s="255"/>
      <c r="S73" s="252"/>
      <c r="T73" s="252"/>
      <c r="U73" s="252"/>
    </row>
    <row r="74" spans="1:21">
      <c r="A74" s="252"/>
      <c r="B74" s="252"/>
      <c r="C74" s="252"/>
      <c r="D74" s="252"/>
      <c r="E74" s="252"/>
      <c r="F74" s="252"/>
      <c r="G74" s="252"/>
      <c r="H74" s="252"/>
      <c r="I74" s="252"/>
      <c r="J74" s="252"/>
      <c r="K74" s="252"/>
      <c r="L74" s="252"/>
      <c r="O74" s="255"/>
      <c r="S74" s="252"/>
      <c r="T74" s="252"/>
      <c r="U74" s="252"/>
    </row>
    <row r="75" spans="1:21">
      <c r="A75" s="252"/>
      <c r="B75" s="252"/>
      <c r="C75" s="252"/>
      <c r="D75" s="252"/>
      <c r="E75" s="252"/>
      <c r="F75" s="252"/>
      <c r="G75" s="252"/>
      <c r="H75" s="252"/>
      <c r="I75" s="252"/>
      <c r="J75" s="252"/>
      <c r="K75" s="252"/>
      <c r="L75" s="252"/>
      <c r="O75" s="255"/>
      <c r="S75" s="252"/>
      <c r="T75" s="252"/>
      <c r="U75" s="252"/>
    </row>
    <row r="76" spans="1:21">
      <c r="A76" s="252"/>
      <c r="B76" s="252"/>
      <c r="C76" s="252"/>
      <c r="D76" s="252"/>
      <c r="E76" s="252"/>
      <c r="F76" s="252"/>
      <c r="G76" s="252"/>
      <c r="H76" s="252"/>
      <c r="I76" s="252"/>
      <c r="J76" s="252"/>
      <c r="K76" s="252"/>
      <c r="L76" s="252"/>
      <c r="O76" s="255"/>
      <c r="S76" s="252"/>
      <c r="T76" s="252"/>
      <c r="U76" s="252"/>
    </row>
    <row r="77" spans="1:21">
      <c r="A77" s="252"/>
      <c r="B77" s="252"/>
      <c r="C77" s="252"/>
      <c r="D77" s="252"/>
      <c r="E77" s="252"/>
      <c r="F77" s="252"/>
      <c r="G77" s="252"/>
      <c r="H77" s="252"/>
      <c r="I77" s="252"/>
      <c r="J77" s="252"/>
      <c r="K77" s="252"/>
      <c r="L77" s="252"/>
      <c r="O77" s="255"/>
      <c r="S77" s="252"/>
      <c r="T77" s="252"/>
      <c r="U77" s="252"/>
    </row>
    <row r="78" spans="1:21">
      <c r="A78" s="252"/>
      <c r="B78" s="252"/>
      <c r="C78" s="252"/>
      <c r="D78" s="252"/>
      <c r="E78" s="252"/>
      <c r="F78" s="252"/>
      <c r="G78" s="252"/>
      <c r="H78" s="252"/>
      <c r="I78" s="252"/>
      <c r="J78" s="252"/>
      <c r="K78" s="252"/>
      <c r="L78" s="252"/>
      <c r="O78" s="255"/>
      <c r="S78" s="252"/>
      <c r="T78" s="252"/>
      <c r="U78" s="252"/>
    </row>
    <row r="79" spans="1:21">
      <c r="A79" s="252"/>
      <c r="B79" s="252"/>
      <c r="C79" s="252"/>
      <c r="D79" s="252"/>
      <c r="E79" s="252"/>
      <c r="F79" s="252"/>
      <c r="G79" s="252"/>
      <c r="H79" s="252"/>
      <c r="I79" s="252"/>
      <c r="J79" s="252"/>
      <c r="K79" s="252"/>
      <c r="L79" s="252"/>
      <c r="O79" s="255"/>
      <c r="S79" s="252"/>
      <c r="T79" s="252"/>
      <c r="U79" s="252"/>
    </row>
    <row r="80" spans="1:21">
      <c r="A80" s="252"/>
      <c r="B80" s="252"/>
      <c r="C80" s="252"/>
      <c r="D80" s="252"/>
      <c r="E80" s="252"/>
      <c r="F80" s="252"/>
      <c r="G80" s="252"/>
      <c r="H80" s="252"/>
      <c r="I80" s="252"/>
      <c r="J80" s="252"/>
      <c r="K80" s="252"/>
      <c r="L80" s="252"/>
      <c r="O80" s="255"/>
      <c r="S80" s="252"/>
      <c r="T80" s="252"/>
      <c r="U80" s="252"/>
    </row>
    <row r="81" spans="1:21">
      <c r="A81" s="252"/>
      <c r="B81" s="252"/>
      <c r="C81" s="252"/>
      <c r="D81" s="252"/>
      <c r="E81" s="252"/>
      <c r="F81" s="252"/>
      <c r="G81" s="252"/>
      <c r="H81" s="252"/>
      <c r="I81" s="252"/>
      <c r="J81" s="252"/>
      <c r="K81" s="252"/>
      <c r="L81" s="252"/>
      <c r="O81" s="255"/>
      <c r="S81" s="252"/>
      <c r="T81" s="252"/>
      <c r="U81" s="252"/>
    </row>
    <row r="82" spans="1:21">
      <c r="A82" s="252"/>
      <c r="B82" s="252"/>
      <c r="C82" s="252"/>
      <c r="D82" s="252"/>
      <c r="E82" s="252"/>
      <c r="F82" s="252"/>
      <c r="G82" s="252"/>
      <c r="H82" s="252"/>
      <c r="I82" s="252"/>
      <c r="J82" s="252"/>
      <c r="K82" s="252"/>
      <c r="L82" s="252"/>
      <c r="O82" s="255"/>
      <c r="S82" s="252"/>
      <c r="T82" s="252"/>
      <c r="U82" s="252"/>
    </row>
    <row r="83" spans="1:21">
      <c r="A83" s="252"/>
      <c r="B83" s="252"/>
      <c r="C83" s="252"/>
      <c r="D83" s="252"/>
      <c r="E83" s="252"/>
      <c r="F83" s="252"/>
      <c r="G83" s="252"/>
      <c r="H83" s="252"/>
      <c r="I83" s="252"/>
      <c r="J83" s="252"/>
      <c r="K83" s="252"/>
      <c r="L83" s="252"/>
      <c r="O83" s="255"/>
      <c r="S83" s="252"/>
      <c r="T83" s="252"/>
      <c r="U83" s="252"/>
    </row>
    <row r="84" spans="1:21">
      <c r="A84" s="252"/>
      <c r="B84" s="252"/>
      <c r="C84" s="252"/>
      <c r="D84" s="252"/>
      <c r="E84" s="252"/>
      <c r="F84" s="252"/>
      <c r="G84" s="252"/>
      <c r="H84" s="252"/>
      <c r="I84" s="252"/>
      <c r="J84" s="252"/>
      <c r="K84" s="252"/>
      <c r="L84" s="252"/>
      <c r="O84" s="255"/>
      <c r="S84" s="252"/>
      <c r="T84" s="252"/>
      <c r="U84" s="252"/>
    </row>
    <row r="85" spans="1:21">
      <c r="A85" s="252"/>
      <c r="B85" s="252"/>
      <c r="C85" s="252"/>
      <c r="D85" s="252"/>
      <c r="E85" s="252"/>
      <c r="F85" s="252"/>
      <c r="G85" s="252"/>
      <c r="H85" s="252"/>
      <c r="I85" s="252"/>
      <c r="J85" s="252"/>
      <c r="K85" s="252"/>
      <c r="L85" s="252"/>
      <c r="O85" s="255"/>
      <c r="S85" s="252"/>
      <c r="T85" s="252"/>
      <c r="U85" s="252"/>
    </row>
    <row r="86" spans="1:21">
      <c r="A86" s="252"/>
      <c r="B86" s="252"/>
      <c r="C86" s="252"/>
      <c r="D86" s="252"/>
      <c r="E86" s="252"/>
      <c r="F86" s="252"/>
      <c r="G86" s="252"/>
      <c r="H86" s="252"/>
      <c r="I86" s="252"/>
      <c r="J86" s="252"/>
      <c r="K86" s="252"/>
      <c r="L86" s="252"/>
      <c r="O86" s="255"/>
      <c r="S86" s="252"/>
      <c r="T86" s="252"/>
      <c r="U86" s="252"/>
    </row>
    <row r="87" spans="1:21">
      <c r="A87" s="252"/>
      <c r="B87" s="252"/>
      <c r="C87" s="252"/>
      <c r="D87" s="252"/>
      <c r="E87" s="252"/>
      <c r="F87" s="252"/>
      <c r="G87" s="252"/>
      <c r="H87" s="252"/>
      <c r="I87" s="252"/>
      <c r="J87" s="252"/>
      <c r="K87" s="252"/>
      <c r="L87" s="252"/>
      <c r="O87" s="255"/>
      <c r="S87" s="252"/>
      <c r="T87" s="252"/>
      <c r="U87" s="252"/>
    </row>
    <row r="88" spans="1:21">
      <c r="A88" s="252"/>
      <c r="B88" s="252"/>
      <c r="C88" s="252"/>
      <c r="D88" s="252"/>
      <c r="E88" s="252"/>
      <c r="F88" s="252"/>
      <c r="G88" s="252"/>
      <c r="H88" s="252"/>
      <c r="I88" s="252"/>
      <c r="J88" s="252"/>
      <c r="K88" s="252"/>
      <c r="L88" s="252"/>
      <c r="O88" s="255"/>
      <c r="S88" s="252"/>
      <c r="T88" s="252"/>
      <c r="U88" s="252"/>
    </row>
    <row r="89" spans="1:21">
      <c r="A89" s="252"/>
      <c r="B89" s="252"/>
      <c r="C89" s="252"/>
      <c r="D89" s="252"/>
      <c r="E89" s="252"/>
      <c r="F89" s="252"/>
      <c r="G89" s="252"/>
      <c r="H89" s="252"/>
      <c r="I89" s="252"/>
      <c r="J89" s="252"/>
      <c r="K89" s="252"/>
      <c r="L89" s="252"/>
      <c r="O89" s="255"/>
      <c r="S89" s="252"/>
      <c r="T89" s="252"/>
      <c r="U89" s="252"/>
    </row>
    <row r="90" spans="1:21">
      <c r="A90" s="252"/>
      <c r="B90" s="252"/>
      <c r="C90" s="252"/>
      <c r="D90" s="252"/>
      <c r="E90" s="252"/>
      <c r="F90" s="252"/>
      <c r="G90" s="252"/>
      <c r="H90" s="252"/>
      <c r="I90" s="252"/>
      <c r="J90" s="252"/>
      <c r="K90" s="252"/>
      <c r="L90" s="252"/>
      <c r="O90" s="255"/>
      <c r="S90" s="252"/>
      <c r="T90" s="252"/>
      <c r="U90" s="252"/>
    </row>
    <row r="91" spans="1:21">
      <c r="A91" s="252"/>
      <c r="B91" s="252"/>
      <c r="C91" s="252"/>
      <c r="D91" s="252"/>
      <c r="E91" s="252"/>
      <c r="F91" s="252"/>
      <c r="G91" s="252"/>
      <c r="H91" s="252"/>
      <c r="I91" s="252"/>
      <c r="J91" s="252"/>
      <c r="K91" s="252"/>
      <c r="L91" s="252"/>
      <c r="O91" s="255"/>
      <c r="S91" s="252"/>
      <c r="T91" s="252"/>
      <c r="U91" s="252"/>
    </row>
    <row r="92" spans="1:21">
      <c r="A92" s="252"/>
      <c r="B92" s="252"/>
      <c r="C92" s="252"/>
      <c r="D92" s="252"/>
      <c r="E92" s="252"/>
      <c r="F92" s="252"/>
      <c r="G92" s="252"/>
      <c r="H92" s="252"/>
      <c r="I92" s="252"/>
      <c r="J92" s="252"/>
      <c r="K92" s="252"/>
      <c r="L92" s="252"/>
      <c r="O92" s="255"/>
      <c r="S92" s="252"/>
      <c r="T92" s="252"/>
      <c r="U92" s="252"/>
    </row>
    <row r="93" spans="1:21">
      <c r="A93" s="252"/>
      <c r="B93" s="252"/>
      <c r="C93" s="252"/>
      <c r="D93" s="252"/>
      <c r="E93" s="252"/>
      <c r="F93" s="252"/>
      <c r="G93" s="252"/>
      <c r="H93" s="252"/>
      <c r="I93" s="252"/>
      <c r="J93" s="252"/>
      <c r="K93" s="252"/>
      <c r="L93" s="252"/>
      <c r="O93" s="255"/>
      <c r="S93" s="252"/>
      <c r="T93" s="252"/>
      <c r="U93" s="252"/>
    </row>
    <row r="94" spans="1:21">
      <c r="A94" s="252"/>
      <c r="B94" s="252"/>
      <c r="C94" s="252"/>
      <c r="D94" s="252"/>
      <c r="E94" s="252"/>
      <c r="F94" s="252"/>
      <c r="G94" s="252"/>
      <c r="H94" s="252"/>
      <c r="I94" s="252"/>
      <c r="J94" s="252"/>
      <c r="K94" s="252"/>
      <c r="L94" s="252"/>
      <c r="O94" s="255"/>
      <c r="S94" s="252"/>
      <c r="T94" s="252"/>
      <c r="U94" s="252"/>
    </row>
    <row r="95" spans="1:21">
      <c r="A95" s="252"/>
      <c r="B95" s="252"/>
      <c r="C95" s="252"/>
      <c r="D95" s="252"/>
      <c r="E95" s="252"/>
      <c r="F95" s="252"/>
      <c r="G95" s="252"/>
      <c r="H95" s="252"/>
      <c r="I95" s="252"/>
      <c r="J95" s="252"/>
      <c r="K95" s="252"/>
      <c r="L95" s="252"/>
      <c r="O95" s="255"/>
      <c r="S95" s="252"/>
      <c r="T95" s="252"/>
      <c r="U95" s="252"/>
    </row>
    <row r="96" spans="1:21">
      <c r="A96" s="252"/>
      <c r="B96" s="252"/>
      <c r="C96" s="252"/>
      <c r="D96" s="252"/>
      <c r="E96" s="252"/>
      <c r="F96" s="252"/>
      <c r="G96" s="252"/>
      <c r="H96" s="252"/>
      <c r="I96" s="252"/>
      <c r="J96" s="252"/>
      <c r="K96" s="252"/>
      <c r="L96" s="252"/>
      <c r="O96" s="255"/>
      <c r="S96" s="252"/>
      <c r="T96" s="252"/>
      <c r="U96" s="252"/>
    </row>
    <row r="97" spans="1:21">
      <c r="A97" s="252"/>
      <c r="B97" s="252"/>
      <c r="C97" s="252"/>
      <c r="D97" s="252"/>
      <c r="E97" s="252"/>
      <c r="F97" s="252"/>
      <c r="G97" s="252"/>
      <c r="H97" s="252"/>
      <c r="I97" s="252"/>
      <c r="J97" s="252"/>
      <c r="K97" s="252"/>
      <c r="L97" s="252"/>
      <c r="O97" s="255"/>
      <c r="S97" s="252"/>
      <c r="T97" s="252"/>
      <c r="U97" s="252"/>
    </row>
    <row r="98" spans="1:21">
      <c r="A98" s="252"/>
      <c r="B98" s="252"/>
      <c r="C98" s="252"/>
      <c r="D98" s="252"/>
      <c r="E98" s="252"/>
      <c r="F98" s="252"/>
      <c r="G98" s="252"/>
      <c r="H98" s="252"/>
      <c r="I98" s="252"/>
      <c r="J98" s="252"/>
      <c r="K98" s="252"/>
      <c r="L98" s="252"/>
      <c r="O98" s="255"/>
      <c r="S98" s="252"/>
      <c r="T98" s="252"/>
      <c r="U98" s="252"/>
    </row>
    <row r="99" spans="1:21">
      <c r="A99" s="252"/>
      <c r="B99" s="252"/>
      <c r="C99" s="252"/>
      <c r="D99" s="252"/>
      <c r="E99" s="252"/>
      <c r="F99" s="252"/>
      <c r="G99" s="252"/>
      <c r="H99" s="252"/>
      <c r="I99" s="252"/>
      <c r="J99" s="252"/>
      <c r="K99" s="252"/>
      <c r="L99" s="252"/>
      <c r="O99" s="255"/>
      <c r="S99" s="252"/>
      <c r="T99" s="252"/>
      <c r="U99" s="252"/>
    </row>
    <row r="100" spans="1:21">
      <c r="A100" s="252"/>
      <c r="B100" s="252"/>
      <c r="C100" s="252"/>
      <c r="D100" s="252"/>
      <c r="E100" s="252"/>
      <c r="F100" s="252"/>
      <c r="G100" s="252"/>
      <c r="H100" s="252"/>
      <c r="I100" s="252"/>
      <c r="J100" s="252"/>
      <c r="K100" s="252"/>
      <c r="L100" s="252"/>
      <c r="O100" s="255"/>
      <c r="S100" s="252"/>
      <c r="T100" s="252"/>
      <c r="U100" s="252"/>
    </row>
    <row r="101" spans="1:21">
      <c r="A101" s="252"/>
      <c r="B101" s="252"/>
      <c r="C101" s="252"/>
      <c r="D101" s="252"/>
      <c r="E101" s="252"/>
      <c r="F101" s="252"/>
      <c r="G101" s="252"/>
      <c r="H101" s="252"/>
      <c r="I101" s="252"/>
      <c r="J101" s="252"/>
      <c r="K101" s="252"/>
      <c r="L101" s="252"/>
      <c r="O101" s="255"/>
      <c r="S101" s="252"/>
      <c r="T101" s="252"/>
      <c r="U101" s="252"/>
    </row>
    <row r="102" spans="1:21">
      <c r="A102" s="252"/>
      <c r="B102" s="252"/>
      <c r="C102" s="252"/>
      <c r="D102" s="252"/>
      <c r="E102" s="252"/>
      <c r="F102" s="252"/>
      <c r="G102" s="252"/>
      <c r="H102" s="252"/>
      <c r="I102" s="252"/>
      <c r="J102" s="252"/>
      <c r="K102" s="252"/>
      <c r="L102" s="252"/>
      <c r="O102" s="255"/>
      <c r="S102" s="252"/>
      <c r="T102" s="252"/>
      <c r="U102" s="252"/>
    </row>
    <row r="103" spans="1:21">
      <c r="A103" s="252"/>
      <c r="B103" s="252"/>
      <c r="C103" s="252"/>
      <c r="D103" s="252"/>
      <c r="E103" s="252"/>
      <c r="F103" s="252"/>
      <c r="G103" s="252"/>
      <c r="H103" s="252"/>
      <c r="I103" s="252"/>
      <c r="J103" s="252"/>
      <c r="K103" s="252"/>
      <c r="L103" s="252"/>
      <c r="O103" s="255"/>
      <c r="S103" s="252"/>
      <c r="T103" s="252"/>
      <c r="U103" s="252"/>
    </row>
  </sheetData>
  <mergeCells count="11">
    <mergeCell ref="R5:U5"/>
    <mergeCell ref="A1:P1"/>
    <mergeCell ref="A2:P2"/>
    <mergeCell ref="A3:S3"/>
    <mergeCell ref="A4:Q4"/>
    <mergeCell ref="E5:F5"/>
    <mergeCell ref="G5:H5"/>
    <mergeCell ref="I5:J5"/>
    <mergeCell ref="K5:L5"/>
    <mergeCell ref="M5:N5"/>
    <mergeCell ref="O5:Q5"/>
  </mergeCells>
  <printOptions horizontalCentered="1" verticalCentered="1"/>
  <pageMargins left="0.19685039370078741" right="0.19685039370078741" top="0.19685039370078741" bottom="0.19685039370078741" header="0" footer="0"/>
  <pageSetup paperSize="14"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5"/>
  <sheetViews>
    <sheetView zoomScaleNormal="100" workbookViewId="0">
      <selection activeCell="A35" sqref="A35"/>
    </sheetView>
  </sheetViews>
  <sheetFormatPr baseColWidth="10" defaultColWidth="15" defaultRowHeight="12"/>
  <cols>
    <col min="1" max="1" width="50.33203125" style="8" customWidth="1"/>
    <col min="2" max="2" width="15" style="292" customWidth="1"/>
    <col min="3" max="3" width="17" style="292" customWidth="1"/>
    <col min="4" max="5" width="15" style="292" customWidth="1"/>
    <col min="6" max="6" width="11.6640625" style="292" customWidth="1"/>
    <col min="7" max="7" width="15" style="292" customWidth="1"/>
    <col min="8" max="8" width="11.1640625" style="292" customWidth="1"/>
    <col min="9" max="9" width="15" style="292" customWidth="1"/>
    <col min="10" max="10" width="10.6640625" style="292" customWidth="1"/>
    <col min="11" max="11" width="15" style="292" customWidth="1"/>
    <col min="12" max="12" width="9.1640625" style="292" customWidth="1"/>
    <col min="13" max="13" width="15" style="292" customWidth="1"/>
    <col min="14" max="14" width="9.1640625" style="292" customWidth="1"/>
    <col min="15" max="16" width="15" style="292" customWidth="1"/>
    <col min="17" max="17" width="10.1640625" style="292" customWidth="1"/>
    <col min="18" max="18" width="15" style="292" hidden="1" customWidth="1"/>
    <col min="19" max="19" width="11.1640625" style="293" hidden="1" customWidth="1"/>
    <col min="20" max="21" width="15" style="292" hidden="1" customWidth="1"/>
    <col min="22" max="16384" width="15" style="8"/>
  </cols>
  <sheetData>
    <row r="1" spans="1:23" ht="10.5" customHeight="1">
      <c r="A1" s="409" t="s">
        <v>48</v>
      </c>
      <c r="B1" s="382"/>
      <c r="C1" s="382"/>
      <c r="D1" s="382"/>
      <c r="E1" s="382"/>
      <c r="F1" s="382"/>
      <c r="G1" s="382"/>
      <c r="H1" s="382"/>
      <c r="I1" s="382"/>
      <c r="J1" s="382"/>
      <c r="K1" s="382"/>
      <c r="L1" s="382"/>
      <c r="M1" s="382"/>
      <c r="N1" s="382"/>
      <c r="O1" s="382"/>
      <c r="P1" s="382"/>
      <c r="Q1" s="382"/>
      <c r="R1" s="382"/>
      <c r="S1" s="382"/>
      <c r="T1" s="382"/>
      <c r="U1" s="382"/>
    </row>
    <row r="2" spans="1:23" ht="12" customHeight="1">
      <c r="A2" s="409" t="s">
        <v>257</v>
      </c>
      <c r="B2" s="382"/>
      <c r="C2" s="382"/>
      <c r="D2" s="382"/>
      <c r="E2" s="382"/>
      <c r="F2" s="382"/>
      <c r="G2" s="382"/>
      <c r="H2" s="382"/>
      <c r="I2" s="382"/>
      <c r="J2" s="382"/>
      <c r="K2" s="382"/>
      <c r="L2" s="382"/>
      <c r="M2" s="382"/>
      <c r="N2" s="382"/>
      <c r="O2" s="382"/>
      <c r="P2" s="382"/>
      <c r="Q2" s="382"/>
      <c r="R2" s="382"/>
      <c r="S2" s="382"/>
      <c r="T2" s="382"/>
      <c r="U2" s="382"/>
    </row>
    <row r="3" spans="1:23" ht="12" customHeight="1">
      <c r="A3" s="382" t="s">
        <v>256</v>
      </c>
      <c r="B3" s="382"/>
      <c r="C3" s="382"/>
      <c r="D3" s="382"/>
      <c r="E3" s="382"/>
      <c r="F3" s="382"/>
      <c r="G3" s="382"/>
      <c r="H3" s="382"/>
      <c r="I3" s="382"/>
      <c r="J3" s="382"/>
      <c r="K3" s="382"/>
      <c r="L3" s="382"/>
      <c r="M3" s="382"/>
      <c r="N3" s="382"/>
      <c r="O3" s="382"/>
      <c r="P3" s="382"/>
      <c r="Q3" s="382"/>
      <c r="R3" s="382"/>
      <c r="S3" s="382"/>
      <c r="T3" s="382"/>
      <c r="U3" s="382"/>
    </row>
    <row r="4" spans="1:23" ht="12" customHeight="1">
      <c r="A4" s="382"/>
      <c r="B4" s="382"/>
      <c r="C4" s="382"/>
      <c r="D4" s="382"/>
      <c r="E4" s="382"/>
      <c r="F4" s="382"/>
      <c r="G4" s="382"/>
      <c r="H4" s="382"/>
      <c r="I4" s="382"/>
      <c r="J4" s="382"/>
      <c r="K4" s="382"/>
      <c r="L4" s="382"/>
      <c r="M4" s="382"/>
      <c r="N4" s="382"/>
      <c r="O4" s="382"/>
      <c r="P4" s="382"/>
      <c r="Q4" s="382"/>
      <c r="R4" s="382"/>
      <c r="S4" s="382"/>
      <c r="T4" s="382"/>
      <c r="U4" s="382"/>
    </row>
    <row r="5" spans="1:23" ht="12" hidden="1" customHeight="1">
      <c r="A5" s="410" t="s">
        <v>49</v>
      </c>
      <c r="B5" s="410"/>
      <c r="C5" s="410"/>
      <c r="D5" s="410"/>
      <c r="E5" s="410"/>
      <c r="F5" s="410"/>
      <c r="G5" s="410"/>
      <c r="H5" s="410"/>
      <c r="I5" s="410"/>
      <c r="J5" s="410"/>
      <c r="K5" s="410"/>
      <c r="L5" s="410"/>
      <c r="M5" s="410"/>
      <c r="N5" s="410"/>
      <c r="O5" s="410"/>
      <c r="P5" s="410"/>
      <c r="Q5" s="410"/>
      <c r="R5" s="410"/>
      <c r="S5" s="410"/>
      <c r="T5" s="410"/>
      <c r="U5" s="410"/>
    </row>
    <row r="6" spans="1:23" ht="12" hidden="1" customHeight="1">
      <c r="A6" s="268"/>
      <c r="B6" s="269"/>
      <c r="C6" s="269"/>
      <c r="D6" s="269"/>
      <c r="E6" s="269"/>
      <c r="F6" s="269"/>
      <c r="G6" s="269"/>
      <c r="H6" s="269"/>
      <c r="I6" s="269"/>
      <c r="J6" s="269"/>
      <c r="K6" s="269"/>
      <c r="L6" s="269"/>
      <c r="M6" s="269"/>
      <c r="N6" s="269"/>
      <c r="O6" s="269"/>
      <c r="P6" s="269"/>
      <c r="Q6" s="269"/>
      <c r="R6" s="269"/>
      <c r="S6" s="270"/>
      <c r="T6" s="269"/>
      <c r="U6" s="269"/>
    </row>
    <row r="7" spans="1:23" ht="12" hidden="1" customHeight="1">
      <c r="A7" s="268"/>
      <c r="B7" s="269"/>
      <c r="C7" s="269"/>
      <c r="D7" s="269"/>
      <c r="E7" s="269"/>
      <c r="F7" s="269"/>
      <c r="G7" s="269"/>
      <c r="H7" s="269"/>
      <c r="I7" s="269"/>
      <c r="J7" s="269"/>
      <c r="K7" s="269"/>
      <c r="L7" s="269"/>
      <c r="M7" s="269"/>
      <c r="N7" s="269"/>
      <c r="O7" s="269"/>
      <c r="P7" s="269"/>
      <c r="Q7" s="269"/>
      <c r="R7" s="269"/>
      <c r="S7" s="270"/>
      <c r="T7" s="269"/>
      <c r="U7" s="269"/>
    </row>
    <row r="8" spans="1:23" ht="30" customHeight="1">
      <c r="A8" s="383" t="s">
        <v>50</v>
      </c>
      <c r="B8" s="390" t="s">
        <v>51</v>
      </c>
      <c r="C8" s="411"/>
      <c r="D8" s="391"/>
      <c r="E8" s="385" t="s">
        <v>258</v>
      </c>
      <c r="F8" s="385"/>
      <c r="G8" s="385" t="s">
        <v>81</v>
      </c>
      <c r="H8" s="385"/>
      <c r="I8" s="400" t="s">
        <v>15</v>
      </c>
      <c r="J8" s="412"/>
      <c r="K8" s="400" t="s">
        <v>52</v>
      </c>
      <c r="L8" s="401"/>
      <c r="M8" s="402" t="s">
        <v>16</v>
      </c>
      <c r="N8" s="403"/>
      <c r="O8" s="402" t="s">
        <v>259</v>
      </c>
      <c r="P8" s="404"/>
      <c r="Q8" s="403"/>
      <c r="R8" s="405" t="s">
        <v>134</v>
      </c>
      <c r="S8" s="405"/>
      <c r="T8" s="405"/>
      <c r="U8" s="406"/>
    </row>
    <row r="9" spans="1:23" ht="55.5" customHeight="1">
      <c r="A9" s="384"/>
      <c r="B9" s="271" t="s">
        <v>54</v>
      </c>
      <c r="C9" s="271" t="s">
        <v>80</v>
      </c>
      <c r="D9" s="271" t="s">
        <v>55</v>
      </c>
      <c r="E9" s="272" t="s">
        <v>57</v>
      </c>
      <c r="F9" s="272" t="s">
        <v>8</v>
      </c>
      <c r="G9" s="272" t="s">
        <v>57</v>
      </c>
      <c r="H9" s="272" t="s">
        <v>8</v>
      </c>
      <c r="I9" s="271" t="s">
        <v>57</v>
      </c>
      <c r="J9" s="271" t="s">
        <v>8</v>
      </c>
      <c r="K9" s="271" t="s">
        <v>57</v>
      </c>
      <c r="L9" s="231" t="s">
        <v>8</v>
      </c>
      <c r="M9" s="273" t="s">
        <v>57</v>
      </c>
      <c r="N9" s="273" t="s">
        <v>8</v>
      </c>
      <c r="O9" s="273" t="s">
        <v>260</v>
      </c>
      <c r="P9" s="274" t="s">
        <v>15</v>
      </c>
      <c r="Q9" s="275" t="s">
        <v>8</v>
      </c>
      <c r="R9" s="407" t="s">
        <v>261</v>
      </c>
      <c r="S9" s="408"/>
      <c r="T9" s="276" t="s">
        <v>262</v>
      </c>
      <c r="U9" s="276" t="s">
        <v>61</v>
      </c>
    </row>
    <row r="10" spans="1:23" ht="24.75" customHeight="1">
      <c r="A10" s="277" t="s">
        <v>53</v>
      </c>
      <c r="B10" s="63">
        <f>SUM(B11+B21+B35+B42)</f>
        <v>633614000000</v>
      </c>
      <c r="C10" s="63">
        <f>SUM(C11+C21)</f>
        <v>0</v>
      </c>
      <c r="D10" s="63">
        <f>SUM(D11+D21+D35+D42)</f>
        <v>633614000000</v>
      </c>
      <c r="E10" s="63">
        <f>SUM(E11+E21+E35+E42)</f>
        <v>569448509504</v>
      </c>
      <c r="F10" s="64">
        <f t="shared" ref="F10:F29" si="0">SUM(E10/D10)</f>
        <v>0.89873094581874768</v>
      </c>
      <c r="G10" s="63">
        <f>SUM(G11+G21+G35+G42)</f>
        <v>389721120493</v>
      </c>
      <c r="H10" s="64">
        <f t="shared" ref="H10:H48" si="1">SUM(G10/D10)</f>
        <v>0.61507656158639168</v>
      </c>
      <c r="I10" s="63">
        <f>SUM(I11+I21+I35+I42)</f>
        <v>82574366765</v>
      </c>
      <c r="J10" s="64">
        <f t="shared" ref="J10:J48" si="2">SUM(I10/D10)</f>
        <v>0.1303228255136408</v>
      </c>
      <c r="K10" s="63">
        <f>SUM(K11+K21+K35+K42)</f>
        <v>62729466177</v>
      </c>
      <c r="L10" s="64">
        <f t="shared" ref="L10:L48" si="3">SUM(K10/D10)</f>
        <v>9.9002651735914923E-2</v>
      </c>
      <c r="M10" s="63">
        <f>SUM(M11+M21+M35+M42)</f>
        <v>310056185267</v>
      </c>
      <c r="N10" s="64">
        <f t="shared" ref="N10:N48" si="4">SUM(M10/D10)</f>
        <v>0.48934554045049511</v>
      </c>
      <c r="O10" s="63">
        <f>SUM(O11+O21+O35+O42)</f>
        <v>15417920288</v>
      </c>
      <c r="P10" s="63">
        <f>SUM(P11+P21+P35+P42)</f>
        <v>9465831669</v>
      </c>
      <c r="Q10" s="64">
        <f t="shared" ref="Q10:Q19" si="5">SUM(P10/O10)</f>
        <v>0.61394996810091174</v>
      </c>
      <c r="R10" s="278">
        <f>SUM(R11+R21+R35+R42)</f>
        <v>307146753728</v>
      </c>
      <c r="S10" s="279">
        <f t="shared" ref="S10:S17" si="6">SUM(R10/G10)</f>
        <v>0.7881193437488252</v>
      </c>
      <c r="T10" s="278">
        <f>SUM(T11+T21+T35+T42)</f>
        <v>19844900588</v>
      </c>
      <c r="U10" s="278" t="e">
        <f>SUM(U11+U21+U35+U42)</f>
        <v>#DIV/0!</v>
      </c>
    </row>
    <row r="11" spans="1:23" ht="35.25" customHeight="1">
      <c r="A11" s="280" t="s">
        <v>116</v>
      </c>
      <c r="B11" s="73">
        <f>SUM(B12:B20)</f>
        <v>399939700000</v>
      </c>
      <c r="C11" s="73">
        <f>SUM(C12:C20)</f>
        <v>0</v>
      </c>
      <c r="D11" s="73">
        <f>SUM(D12:D20)</f>
        <v>399939700000</v>
      </c>
      <c r="E11" s="73">
        <f>SUM(E12:E20)</f>
        <v>392018202858</v>
      </c>
      <c r="F11" s="72">
        <f t="shared" si="0"/>
        <v>0.98019327128064559</v>
      </c>
      <c r="G11" s="73">
        <f>SUM(G12:G20)</f>
        <v>256018584533</v>
      </c>
      <c r="H11" s="72">
        <f t="shared" si="1"/>
        <v>0.64014296288415473</v>
      </c>
      <c r="I11" s="73">
        <f>SUM(I12:I20)</f>
        <v>42244637353</v>
      </c>
      <c r="J11" s="72">
        <f t="shared" si="2"/>
        <v>0.10562751673064714</v>
      </c>
      <c r="K11" s="73">
        <f>SUM(K12:K20)</f>
        <v>28534319159</v>
      </c>
      <c r="L11" s="72">
        <f t="shared" si="3"/>
        <v>7.1346553390423603E-2</v>
      </c>
      <c r="M11" s="73">
        <f>SUM(M12:M20)</f>
        <v>273969049957</v>
      </c>
      <c r="N11" s="72">
        <f t="shared" si="4"/>
        <v>0.68502589254580126</v>
      </c>
      <c r="O11" s="73">
        <f>SUM(O12:O20)</f>
        <v>9444000109</v>
      </c>
      <c r="P11" s="73">
        <f>SUM(P12:P20)</f>
        <v>5889748189</v>
      </c>
      <c r="Q11" s="72">
        <f t="shared" si="5"/>
        <v>0.62364973750764285</v>
      </c>
      <c r="R11" s="281">
        <f>SUM(R12:R20)</f>
        <v>213773947180</v>
      </c>
      <c r="S11" s="282">
        <f t="shared" si="6"/>
        <v>0.83499386409756982</v>
      </c>
      <c r="T11" s="281">
        <f>SUM(T12:T20)</f>
        <v>13710318194</v>
      </c>
      <c r="U11" s="281">
        <f>SUM(U12:U20)</f>
        <v>227484265378.51871</v>
      </c>
    </row>
    <row r="12" spans="1:23">
      <c r="A12" s="33" t="s">
        <v>10</v>
      </c>
      <c r="B12" s="88">
        <f>'[7]x programas presup'!B13</f>
        <v>92817700000</v>
      </c>
      <c r="C12" s="88">
        <f>'[7]x programas presup'!C13</f>
        <v>107111526783</v>
      </c>
      <c r="D12" s="88">
        <f t="shared" ref="D12:D20" si="7">SUM(B12:C12)</f>
        <v>199929226783</v>
      </c>
      <c r="E12" s="88">
        <f>'[7]x programas presup'!E13</f>
        <v>199929226765</v>
      </c>
      <c r="F12" s="89">
        <f t="shared" si="0"/>
        <v>0.99999999990996813</v>
      </c>
      <c r="G12" s="88">
        <f>'[7]x programas presup'!G13</f>
        <v>72157204940</v>
      </c>
      <c r="H12" s="89">
        <f t="shared" si="1"/>
        <v>0.36091373983213709</v>
      </c>
      <c r="I12" s="88">
        <f>'[7]x programas presup'!K13</f>
        <v>14104376729</v>
      </c>
      <c r="J12" s="89">
        <f t="shared" si="2"/>
        <v>7.0546847781833649E-2</v>
      </c>
      <c r="K12" s="88">
        <f>'[7]x programas presup'!M13</f>
        <v>4276598890</v>
      </c>
      <c r="L12" s="89">
        <f t="shared" si="3"/>
        <v>2.1390563845083803E-2</v>
      </c>
      <c r="M12" s="366">
        <f>'[7]x programas presup'!O13</f>
        <v>249855662895</v>
      </c>
      <c r="N12" s="89">
        <f t="shared" si="4"/>
        <v>1.2497205481927329</v>
      </c>
      <c r="O12" s="88">
        <f>'[7]x programas presup'!Q13</f>
        <v>236236146</v>
      </c>
      <c r="P12" s="88">
        <f>'[7]x programas presup'!R13</f>
        <v>0</v>
      </c>
      <c r="Q12" s="89">
        <f t="shared" si="5"/>
        <v>0</v>
      </c>
      <c r="R12" s="88">
        <f t="shared" ref="R12:R20" si="8">SUM(G12-I12)</f>
        <v>58052828211</v>
      </c>
      <c r="S12" s="89">
        <f t="shared" si="6"/>
        <v>0.80453266252859934</v>
      </c>
      <c r="T12" s="88">
        <f t="shared" ref="T12:T20" si="9">SUM(I12-K12)</f>
        <v>9827777839</v>
      </c>
      <c r="U12" s="88">
        <f t="shared" ref="U12:U17" si="10">SUM(R12:T12)</f>
        <v>67880606050.804535</v>
      </c>
    </row>
    <row r="13" spans="1:23">
      <c r="A13" s="33" t="s">
        <v>20</v>
      </c>
      <c r="B13" s="90">
        <f>'[7]x programas presup'!B20</f>
        <v>40018000000</v>
      </c>
      <c r="C13" s="90"/>
      <c r="D13" s="88">
        <f t="shared" si="7"/>
        <v>40018000000</v>
      </c>
      <c r="E13" s="90">
        <f>'[7]x programas presup'!E20</f>
        <v>34990831868</v>
      </c>
      <c r="F13" s="89">
        <f t="shared" si="0"/>
        <v>0.87437732690289371</v>
      </c>
      <c r="G13" s="90">
        <f>'[7]x programas presup'!G20</f>
        <v>30145454124</v>
      </c>
      <c r="H13" s="258">
        <f t="shared" si="1"/>
        <v>0.75329736928382229</v>
      </c>
      <c r="I13" s="90">
        <f>'[7]x programas presup'!K20</f>
        <v>10893737952</v>
      </c>
      <c r="J13" s="258">
        <f t="shared" si="2"/>
        <v>0.27222094937278224</v>
      </c>
      <c r="K13" s="90">
        <f>'[7]x programas presup'!M20</f>
        <v>10893737952</v>
      </c>
      <c r="L13" s="258">
        <f t="shared" si="3"/>
        <v>0.27222094937278224</v>
      </c>
      <c r="M13" s="90">
        <f>'[7]x programas presup'!O20</f>
        <v>17874850566</v>
      </c>
      <c r="N13" s="283">
        <f t="shared" si="4"/>
        <v>0.44667026253186065</v>
      </c>
      <c r="O13" s="90">
        <f>'[7]x programas presup'!Q20</f>
        <v>4480513308</v>
      </c>
      <c r="P13" s="90">
        <f>'[7]x programas presup'!R20</f>
        <v>3872557730</v>
      </c>
      <c r="Q13" s="258">
        <f t="shared" si="5"/>
        <v>0.86431117682108216</v>
      </c>
      <c r="R13" s="88">
        <f t="shared" si="8"/>
        <v>19251716172</v>
      </c>
      <c r="S13" s="89">
        <f t="shared" si="6"/>
        <v>0.63862750558708414</v>
      </c>
      <c r="T13" s="88">
        <f t="shared" si="9"/>
        <v>0</v>
      </c>
      <c r="U13" s="88">
        <f t="shared" si="10"/>
        <v>19251716172.638626</v>
      </c>
    </row>
    <row r="14" spans="1:23">
      <c r="A14" s="33" t="s">
        <v>26</v>
      </c>
      <c r="B14" s="90">
        <f>'[7]x programas presup'!B19</f>
        <v>1500000000</v>
      </c>
      <c r="C14" s="90"/>
      <c r="D14" s="88">
        <f t="shared" si="7"/>
        <v>1500000000</v>
      </c>
      <c r="E14" s="90">
        <f>'[7]x programas presup'!E19</f>
        <v>1476474543</v>
      </c>
      <c r="F14" s="89">
        <f t="shared" si="0"/>
        <v>0.98431636199999994</v>
      </c>
      <c r="G14" s="90">
        <f>'[7]x programas presup'!G19</f>
        <v>627633863</v>
      </c>
      <c r="H14" s="258">
        <f t="shared" si="1"/>
        <v>0.41842257533333332</v>
      </c>
      <c r="I14" s="90">
        <f>'[7]x programas presup'!K19</f>
        <v>218611407</v>
      </c>
      <c r="J14" s="258">
        <f t="shared" si="2"/>
        <v>0.14574093799999999</v>
      </c>
      <c r="K14" s="90">
        <f>'[7]x programas presup'!M19</f>
        <v>218611407</v>
      </c>
      <c r="L14" s="258">
        <f t="shared" si="3"/>
        <v>0.14574093799999999</v>
      </c>
      <c r="M14" s="90">
        <f>'[7]x programas presup'!O19</f>
        <v>2029282786</v>
      </c>
      <c r="N14" s="283">
        <f t="shared" si="4"/>
        <v>1.3528551906666666</v>
      </c>
      <c r="O14" s="90">
        <f>'[7]x programas presup'!Q19</f>
        <v>57653058</v>
      </c>
      <c r="P14" s="90">
        <f>'[7]x programas presup'!R19</f>
        <v>22132968</v>
      </c>
      <c r="Q14" s="258">
        <f t="shared" si="5"/>
        <v>0.38389928943578328</v>
      </c>
      <c r="R14" s="88">
        <f t="shared" si="8"/>
        <v>409022456</v>
      </c>
      <c r="S14" s="89">
        <f t="shared" si="6"/>
        <v>0.65168959183453112</v>
      </c>
      <c r="T14" s="88">
        <f t="shared" si="9"/>
        <v>0</v>
      </c>
      <c r="U14" s="88">
        <f t="shared" si="10"/>
        <v>409022456.65168959</v>
      </c>
    </row>
    <row r="15" spans="1:23">
      <c r="A15" s="33" t="s">
        <v>21</v>
      </c>
      <c r="B15" s="90">
        <f>'[7]x programas presup'!B21</f>
        <v>6015000000</v>
      </c>
      <c r="C15" s="90"/>
      <c r="D15" s="88">
        <f t="shared" si="7"/>
        <v>6015000000</v>
      </c>
      <c r="E15" s="90">
        <f>'[7]x programas presup'!E21</f>
        <v>5765414894</v>
      </c>
      <c r="F15" s="89">
        <f t="shared" si="0"/>
        <v>0.95850621679135495</v>
      </c>
      <c r="G15" s="90">
        <f>'[7]x programas presup'!G21</f>
        <v>5428739895</v>
      </c>
      <c r="H15" s="258">
        <f t="shared" si="1"/>
        <v>0.90253364837905237</v>
      </c>
      <c r="I15" s="90">
        <f>'[7]x programas presup'!K21</f>
        <v>2632111547</v>
      </c>
      <c r="J15" s="258">
        <f t="shared" si="2"/>
        <v>0.43759127963424771</v>
      </c>
      <c r="K15" s="90">
        <f>'[7]x programas presup'!M21</f>
        <v>2413329884</v>
      </c>
      <c r="L15" s="258">
        <f t="shared" si="3"/>
        <v>0.40121860083125521</v>
      </c>
      <c r="M15" s="90">
        <f>'[7]x programas presup'!O21</f>
        <v>1101455861</v>
      </c>
      <c r="N15" s="283">
        <f t="shared" si="4"/>
        <v>0.18311818137988362</v>
      </c>
      <c r="O15" s="90">
        <f>'[7]x programas presup'!Q21</f>
        <v>1199580021</v>
      </c>
      <c r="P15" s="90">
        <f>'[7]x programas presup'!R21</f>
        <v>442867894</v>
      </c>
      <c r="Q15" s="258">
        <f t="shared" si="5"/>
        <v>0.36918578689799636</v>
      </c>
      <c r="R15" s="88">
        <f t="shared" si="8"/>
        <v>2796628348</v>
      </c>
      <c r="S15" s="89">
        <f t="shared" si="6"/>
        <v>0.51515239302140114</v>
      </c>
      <c r="T15" s="88">
        <f t="shared" si="9"/>
        <v>218781663</v>
      </c>
      <c r="U15" s="88">
        <f t="shared" si="10"/>
        <v>3015410011.5151525</v>
      </c>
      <c r="V15" s="284"/>
      <c r="W15" s="284"/>
    </row>
    <row r="16" spans="1:23">
      <c r="A16" s="33" t="s">
        <v>9</v>
      </c>
      <c r="B16" s="90">
        <f>'[7]x programas presup'!B50</f>
        <v>2375000000</v>
      </c>
      <c r="C16" s="257"/>
      <c r="D16" s="88">
        <f t="shared" si="7"/>
        <v>2375000000</v>
      </c>
      <c r="E16" s="257">
        <f>'[7]x programas presup'!E50</f>
        <v>2063540440</v>
      </c>
      <c r="F16" s="89">
        <f t="shared" si="0"/>
        <v>0.86885913263157899</v>
      </c>
      <c r="G16" s="90">
        <f>'[7]x programas presup'!G50</f>
        <v>1287279616</v>
      </c>
      <c r="H16" s="258">
        <f t="shared" si="1"/>
        <v>0.54201246989473684</v>
      </c>
      <c r="I16" s="257">
        <f>'[7]x programas presup'!K50</f>
        <v>738653203</v>
      </c>
      <c r="J16" s="258">
        <f t="shared" si="2"/>
        <v>0.31101187494736843</v>
      </c>
      <c r="K16" s="257">
        <f>'[7]x programas presup'!M50</f>
        <v>738637170</v>
      </c>
      <c r="L16" s="283">
        <f t="shared" si="3"/>
        <v>0.31100512421052634</v>
      </c>
      <c r="M16" s="90">
        <f>'[7]x programas presup'!O50</f>
        <v>32499960</v>
      </c>
      <c r="N16" s="283">
        <f t="shared" si="4"/>
        <v>1.3684193684210526E-2</v>
      </c>
      <c r="O16" s="90">
        <f>'[7]x programas presup'!Q50</f>
        <v>263597535</v>
      </c>
      <c r="P16" s="90">
        <f>'[7]x programas presup'!R50</f>
        <v>26634058</v>
      </c>
      <c r="Q16" s="258">
        <f t="shared" si="5"/>
        <v>0.1010406186082127</v>
      </c>
      <c r="R16" s="88">
        <f t="shared" si="8"/>
        <v>548626413</v>
      </c>
      <c r="S16" s="89">
        <f t="shared" si="6"/>
        <v>0.42619055423619789</v>
      </c>
      <c r="T16" s="88">
        <f t="shared" si="9"/>
        <v>16033</v>
      </c>
      <c r="U16" s="88">
        <f t="shared" si="10"/>
        <v>548642446.4261905</v>
      </c>
    </row>
    <row r="17" spans="1:21">
      <c r="A17" s="33" t="s">
        <v>12</v>
      </c>
      <c r="B17" s="90">
        <f>'[7]x programas presup'!B17</f>
        <v>3000000000</v>
      </c>
      <c r="C17" s="257">
        <f>'[7]x programas presup'!C17</f>
        <v>0</v>
      </c>
      <c r="D17" s="88">
        <f t="shared" si="7"/>
        <v>3000000000</v>
      </c>
      <c r="E17" s="257">
        <f>'[7]x programas presup'!E17</f>
        <v>1440241132</v>
      </c>
      <c r="F17" s="89">
        <f t="shared" si="0"/>
        <v>0.48008037733333331</v>
      </c>
      <c r="G17" s="90">
        <f>'[7]x programas presup'!G17</f>
        <v>19798880</v>
      </c>
      <c r="H17" s="258">
        <f t="shared" si="1"/>
        <v>6.5996266666666662E-3</v>
      </c>
      <c r="I17" s="257">
        <f>'[7]x programas presup'!K17</f>
        <v>8296870</v>
      </c>
      <c r="J17" s="258">
        <f t="shared" si="2"/>
        <v>2.7656233333333332E-3</v>
      </c>
      <c r="K17" s="257">
        <f>'[7]x programas presup'!M17</f>
        <v>8296870</v>
      </c>
      <c r="L17" s="258">
        <f t="shared" si="3"/>
        <v>2.7656233333333332E-3</v>
      </c>
      <c r="M17" s="367">
        <f>'[7]x programas presup'!O17</f>
        <v>1130000000</v>
      </c>
      <c r="N17" s="283">
        <f t="shared" si="4"/>
        <v>0.37666666666666665</v>
      </c>
      <c r="O17" s="90">
        <f>'[7]x programas presup'!Q17</f>
        <v>40841898</v>
      </c>
      <c r="P17" s="90">
        <f>'[7]x programas presup'!R17</f>
        <v>0</v>
      </c>
      <c r="Q17" s="258">
        <f t="shared" si="5"/>
        <v>0</v>
      </c>
      <c r="R17" s="88">
        <f t="shared" si="8"/>
        <v>11502010</v>
      </c>
      <c r="S17" s="89">
        <f t="shared" si="6"/>
        <v>0.58094245735112293</v>
      </c>
      <c r="T17" s="88">
        <f t="shared" si="9"/>
        <v>0</v>
      </c>
      <c r="U17" s="88">
        <f t="shared" si="10"/>
        <v>11502010.580942458</v>
      </c>
    </row>
    <row r="18" spans="1:21">
      <c r="A18" s="33" t="s">
        <v>63</v>
      </c>
      <c r="B18" s="88">
        <f>'[7]x programas presup'!B14</f>
        <v>20000000000</v>
      </c>
      <c r="C18" s="88">
        <f>'[7]x programas presup'!C14</f>
        <v>-9391867930</v>
      </c>
      <c r="D18" s="88">
        <f t="shared" si="7"/>
        <v>10608132070</v>
      </c>
      <c r="E18" s="88">
        <f>'[7]x programas presup'!E14</f>
        <v>9858132070</v>
      </c>
      <c r="F18" s="89">
        <f t="shared" si="0"/>
        <v>0.92929952275754424</v>
      </c>
      <c r="G18" s="88">
        <f>'[7]x programas presup'!G14</f>
        <v>9858132070</v>
      </c>
      <c r="H18" s="258">
        <f t="shared" si="1"/>
        <v>0.92929952275754424</v>
      </c>
      <c r="I18" s="88">
        <f>'[7]x programas presup'!K14</f>
        <v>0</v>
      </c>
      <c r="J18" s="258">
        <f t="shared" si="2"/>
        <v>0</v>
      </c>
      <c r="K18" s="88">
        <f>'[7]x programas presup'!M14</f>
        <v>0</v>
      </c>
      <c r="L18" s="258">
        <f t="shared" si="3"/>
        <v>0</v>
      </c>
      <c r="M18" s="88">
        <f>'[7]x programas presup'!O14</f>
        <v>740000000</v>
      </c>
      <c r="N18" s="283">
        <f t="shared" si="4"/>
        <v>6.975780421255634E-2</v>
      </c>
      <c r="O18" s="88">
        <f>'[7]x programas presup'!Q14</f>
        <v>2136927538</v>
      </c>
      <c r="P18" s="88">
        <f>'[7]x programas presup'!R14</f>
        <v>496904934</v>
      </c>
      <c r="Q18" s="258">
        <f t="shared" si="5"/>
        <v>0.23253242104084859</v>
      </c>
      <c r="R18" s="88">
        <f t="shared" si="8"/>
        <v>9858132070</v>
      </c>
      <c r="S18" s="89"/>
      <c r="T18" s="88">
        <f t="shared" si="9"/>
        <v>0</v>
      </c>
      <c r="U18" s="88">
        <f t="shared" ref="U18" si="11">SUM(R18:T18)</f>
        <v>9858132070</v>
      </c>
    </row>
    <row r="19" spans="1:21" ht="18.75" customHeight="1">
      <c r="A19" s="33" t="s">
        <v>132</v>
      </c>
      <c r="B19" s="88">
        <f>'[7]x programas presup'!B15</f>
        <v>233977000000</v>
      </c>
      <c r="C19" s="257">
        <f>'[7]x programas presup'!C15</f>
        <v>-97719658853</v>
      </c>
      <c r="D19" s="88">
        <f t="shared" si="7"/>
        <v>136257341147</v>
      </c>
      <c r="E19" s="257">
        <f>'[7]x programas presup'!E15</f>
        <v>136257341146</v>
      </c>
      <c r="F19" s="89">
        <f t="shared" si="0"/>
        <v>0.99999999999266098</v>
      </c>
      <c r="G19" s="90">
        <f>'[7]x programas presup'!G15</f>
        <v>136257341145</v>
      </c>
      <c r="H19" s="258">
        <f t="shared" si="1"/>
        <v>0.99999999998532185</v>
      </c>
      <c r="I19" s="257">
        <f>'[7]x programas presup'!K15</f>
        <v>13411849645</v>
      </c>
      <c r="J19" s="258">
        <f t="shared" si="2"/>
        <v>9.8430290302896392E-2</v>
      </c>
      <c r="K19" s="257">
        <f>'[7]x programas presup'!M15</f>
        <v>9748106986</v>
      </c>
      <c r="L19" s="258">
        <f t="shared" si="3"/>
        <v>7.1541884671618122E-2</v>
      </c>
      <c r="M19" s="367">
        <f>'[7]x programas presup'!O15</f>
        <v>1205297889</v>
      </c>
      <c r="N19" s="283">
        <f t="shared" si="4"/>
        <v>8.8457464299092348E-3</v>
      </c>
      <c r="O19" s="90">
        <f>'[7]x programas presup'!Q15</f>
        <v>1028650605</v>
      </c>
      <c r="P19" s="90">
        <f>'[7]x programas presup'!R15</f>
        <v>1028650605</v>
      </c>
      <c r="Q19" s="258">
        <f t="shared" si="5"/>
        <v>1</v>
      </c>
      <c r="R19" s="88">
        <f t="shared" si="8"/>
        <v>122845491500</v>
      </c>
      <c r="S19" s="89">
        <f>SUM(R19/G19)</f>
        <v>0.90156970969565886</v>
      </c>
      <c r="T19" s="88">
        <f t="shared" si="9"/>
        <v>3663742659</v>
      </c>
      <c r="U19" s="88">
        <f>SUM(R19:T19)</f>
        <v>126509234159.90157</v>
      </c>
    </row>
    <row r="20" spans="1:21">
      <c r="A20" s="33" t="s">
        <v>47</v>
      </c>
      <c r="B20" s="90">
        <f>'[7]x programas presup'!B12</f>
        <v>237000000</v>
      </c>
      <c r="C20" s="257"/>
      <c r="D20" s="88">
        <f t="shared" si="7"/>
        <v>237000000</v>
      </c>
      <c r="E20" s="257">
        <f>'[7]x programas presup'!E12</f>
        <v>237000000</v>
      </c>
      <c r="F20" s="89">
        <f t="shared" si="0"/>
        <v>1</v>
      </c>
      <c r="G20" s="90">
        <f>'[7]x programas presup'!G12</f>
        <v>237000000</v>
      </c>
      <c r="H20" s="258">
        <f t="shared" si="1"/>
        <v>1</v>
      </c>
      <c r="I20" s="257">
        <f>'[7]x programas presup'!K12</f>
        <v>237000000</v>
      </c>
      <c r="J20" s="258">
        <f t="shared" si="2"/>
        <v>1</v>
      </c>
      <c r="K20" s="257">
        <f>'[7]x programas presup'!M12</f>
        <v>237000000</v>
      </c>
      <c r="L20" s="258">
        <f t="shared" si="3"/>
        <v>1</v>
      </c>
      <c r="M20" s="257">
        <f>'[7]x programas presup'!O12</f>
        <v>0</v>
      </c>
      <c r="N20" s="283">
        <f t="shared" si="4"/>
        <v>0</v>
      </c>
      <c r="O20" s="90"/>
      <c r="P20" s="257"/>
      <c r="Q20" s="258"/>
      <c r="R20" s="88">
        <f t="shared" si="8"/>
        <v>0</v>
      </c>
      <c r="S20" s="89">
        <f>SUM(R20/G20)</f>
        <v>0</v>
      </c>
      <c r="T20" s="88">
        <f t="shared" si="9"/>
        <v>0</v>
      </c>
      <c r="U20" s="88">
        <f>SUM(R20:T20)</f>
        <v>0</v>
      </c>
    </row>
    <row r="21" spans="1:21" ht="35.25" customHeight="1">
      <c r="A21" s="285" t="s">
        <v>117</v>
      </c>
      <c r="B21" s="70">
        <f>SUM(B22:B34)</f>
        <v>155855300000</v>
      </c>
      <c r="C21" s="70">
        <f t="shared" ref="C21:E21" si="12">SUM(C22:C34)</f>
        <v>0</v>
      </c>
      <c r="D21" s="70">
        <f t="shared" si="12"/>
        <v>155855300000</v>
      </c>
      <c r="E21" s="70">
        <f t="shared" si="12"/>
        <v>106874929794</v>
      </c>
      <c r="F21" s="71">
        <f t="shared" si="0"/>
        <v>0.68573176397594438</v>
      </c>
      <c r="G21" s="70">
        <f>SUM(G22:G34)</f>
        <v>80048920456</v>
      </c>
      <c r="H21" s="71">
        <f t="shared" si="1"/>
        <v>0.51361051216095954</v>
      </c>
      <c r="I21" s="70">
        <f>SUM(I22:I34)</f>
        <v>12094078167</v>
      </c>
      <c r="J21" s="71">
        <f t="shared" si="2"/>
        <v>7.7598119326067194E-2</v>
      </c>
      <c r="K21" s="70">
        <f>SUM(K22:K34)</f>
        <v>7747767587</v>
      </c>
      <c r="L21" s="71">
        <f t="shared" si="3"/>
        <v>4.971128724528457E-2</v>
      </c>
      <c r="M21" s="70">
        <f>SUM(M22:M34)</f>
        <v>27397882790</v>
      </c>
      <c r="N21" s="71">
        <f t="shared" si="4"/>
        <v>0.17579051074939384</v>
      </c>
      <c r="O21" s="70">
        <f>SUM(O22:O34)</f>
        <v>2081007480</v>
      </c>
      <c r="P21" s="70">
        <f>SUM(P22:P34)</f>
        <v>1235556453</v>
      </c>
      <c r="Q21" s="71">
        <f t="shared" ref="Q21:Q28" si="13">SUM(P21/O21)</f>
        <v>0.59372994324845008</v>
      </c>
      <c r="R21" s="286">
        <f>SUM(R22:R34)</f>
        <v>67954842289</v>
      </c>
      <c r="S21" s="287">
        <f t="shared" ref="S21:S28" si="14">SUM(R21/G21)</f>
        <v>0.84891641138811258</v>
      </c>
      <c r="T21" s="286">
        <f>SUM(T22:T34)</f>
        <v>4346310580</v>
      </c>
      <c r="U21" s="286">
        <f>SUM(U22:U34)</f>
        <v>72301152875.076172</v>
      </c>
    </row>
    <row r="22" spans="1:21" ht="15" customHeight="1">
      <c r="A22" s="33" t="s">
        <v>36</v>
      </c>
      <c r="B22" s="90">
        <f>'[7]x programas presup'!B39</f>
        <v>15731000000</v>
      </c>
      <c r="C22" s="257"/>
      <c r="D22" s="88">
        <f t="shared" ref="D22:D34" si="15">SUM(B22:C22)</f>
        <v>15731000000</v>
      </c>
      <c r="E22" s="257">
        <f>'[7]x programas presup'!E39</f>
        <v>15383953550</v>
      </c>
      <c r="F22" s="89">
        <f t="shared" si="0"/>
        <v>0.97793869111944565</v>
      </c>
      <c r="G22" s="257">
        <f>'[7]x programas presup'!G39</f>
        <v>15374808415</v>
      </c>
      <c r="H22" s="258">
        <f t="shared" si="1"/>
        <v>0.97735734632254778</v>
      </c>
      <c r="I22" s="257">
        <f>'[7]x programas presup'!K39</f>
        <v>3237396473</v>
      </c>
      <c r="J22" s="258">
        <f t="shared" si="2"/>
        <v>0.20579724575678596</v>
      </c>
      <c r="K22" s="257">
        <f>'[7]x programas presup'!M39</f>
        <v>0</v>
      </c>
      <c r="L22" s="283">
        <f t="shared" si="3"/>
        <v>0</v>
      </c>
      <c r="M22" s="90">
        <f>'[7]x programas presup'!O39</f>
        <v>0</v>
      </c>
      <c r="N22" s="283">
        <f t="shared" si="4"/>
        <v>0</v>
      </c>
      <c r="O22" s="90">
        <f>'[7]x programas presup'!Q39</f>
        <v>75622000</v>
      </c>
      <c r="P22" s="90">
        <f>'[7]x programas presup'!R39</f>
        <v>0</v>
      </c>
      <c r="Q22" s="258">
        <f t="shared" si="13"/>
        <v>0</v>
      </c>
      <c r="R22" s="88">
        <f t="shared" ref="R22:R34" si="16">SUM(G22-I22)</f>
        <v>12137411942</v>
      </c>
      <c r="S22" s="89">
        <f t="shared" si="14"/>
        <v>0.78943500396131605</v>
      </c>
      <c r="T22" s="88">
        <f t="shared" ref="T22:T34" si="17">SUM(I22-K22)</f>
        <v>3237396473</v>
      </c>
      <c r="U22" s="88">
        <f t="shared" ref="U22:U29" si="18">SUM(R22:T22)</f>
        <v>15374808415.789434</v>
      </c>
    </row>
    <row r="23" spans="1:21" ht="15" customHeight="1">
      <c r="A23" s="33" t="s">
        <v>38</v>
      </c>
      <c r="B23" s="257">
        <f>'[7]x programas presup'!B36</f>
        <v>15679000000</v>
      </c>
      <c r="C23" s="257"/>
      <c r="D23" s="88">
        <f t="shared" si="15"/>
        <v>15679000000</v>
      </c>
      <c r="E23" s="257">
        <f>'[7]x programas presup'!E36</f>
        <v>15473992603</v>
      </c>
      <c r="F23" s="89">
        <f t="shared" si="0"/>
        <v>0.98692471477772814</v>
      </c>
      <c r="G23" s="90">
        <f>'[7]x programas presup'!G36</f>
        <v>71399186</v>
      </c>
      <c r="H23" s="258">
        <f t="shared" si="1"/>
        <v>4.5538099368582184E-3</v>
      </c>
      <c r="I23" s="257">
        <f>'[7]x programas presup'!K36</f>
        <v>71399186</v>
      </c>
      <c r="J23" s="258">
        <f t="shared" si="2"/>
        <v>4.5538099368582184E-3</v>
      </c>
      <c r="K23" s="257">
        <f>'[7]x programas presup'!M36</f>
        <v>71399186</v>
      </c>
      <c r="L23" s="283">
        <f t="shared" si="3"/>
        <v>4.5538099368582184E-3</v>
      </c>
      <c r="M23" s="90">
        <f>'[7]x programas presup'!O36</f>
        <v>127730867</v>
      </c>
      <c r="N23" s="283">
        <f t="shared" si="4"/>
        <v>8.1466207666305249E-3</v>
      </c>
      <c r="O23" s="90"/>
      <c r="P23" s="257"/>
      <c r="Q23" s="258"/>
      <c r="R23" s="88">
        <f t="shared" si="16"/>
        <v>0</v>
      </c>
      <c r="S23" s="89">
        <f t="shared" si="14"/>
        <v>0</v>
      </c>
      <c r="T23" s="88">
        <f t="shared" si="17"/>
        <v>0</v>
      </c>
      <c r="U23" s="88">
        <f t="shared" si="18"/>
        <v>0</v>
      </c>
    </row>
    <row r="24" spans="1:21" ht="15" customHeight="1">
      <c r="A24" s="33" t="s">
        <v>43</v>
      </c>
      <c r="B24" s="257">
        <f>'[7]x programas presup'!B41</f>
        <v>2100000000</v>
      </c>
      <c r="C24" s="257"/>
      <c r="D24" s="88">
        <f t="shared" si="15"/>
        <v>2100000000</v>
      </c>
      <c r="E24" s="257">
        <f>'[7]x programas presup'!E41</f>
        <v>1851294439</v>
      </c>
      <c r="F24" s="89">
        <f t="shared" si="0"/>
        <v>0.88156878047619047</v>
      </c>
      <c r="G24" s="90">
        <f>'[7]x programas presup'!G41</f>
        <v>1851294437</v>
      </c>
      <c r="H24" s="258">
        <f t="shared" si="1"/>
        <v>0.88156877952380952</v>
      </c>
      <c r="I24" s="257">
        <f>'[7]x programas presup'!K41</f>
        <v>925647218</v>
      </c>
      <c r="J24" s="258">
        <f t="shared" si="2"/>
        <v>0.44078438952380955</v>
      </c>
      <c r="K24" s="257">
        <f>'[7]x programas presup'!M41</f>
        <v>0</v>
      </c>
      <c r="L24" s="283">
        <f t="shared" si="3"/>
        <v>0</v>
      </c>
      <c r="M24" s="90">
        <f>'[7]x programas presup'!O41</f>
        <v>2159592897</v>
      </c>
      <c r="N24" s="283">
        <f t="shared" si="4"/>
        <v>1.02837757</v>
      </c>
      <c r="O24" s="90">
        <f>'[7]x programas presup'!Q41</f>
        <v>126754601</v>
      </c>
      <c r="P24" s="90">
        <f>'[7]x programas presup'!R41</f>
        <v>126754601</v>
      </c>
      <c r="Q24" s="258">
        <f t="shared" si="13"/>
        <v>1</v>
      </c>
      <c r="R24" s="88">
        <f t="shared" si="16"/>
        <v>925647219</v>
      </c>
      <c r="S24" s="89">
        <f t="shared" si="14"/>
        <v>0.50000000027008129</v>
      </c>
      <c r="T24" s="88">
        <f t="shared" si="17"/>
        <v>925647218</v>
      </c>
      <c r="U24" s="88">
        <f t="shared" si="18"/>
        <v>1851294437.5</v>
      </c>
    </row>
    <row r="25" spans="1:21" ht="15" customHeight="1">
      <c r="A25" s="33" t="s">
        <v>23</v>
      </c>
      <c r="B25" s="257">
        <f>'[7]x programas presup'!B31</f>
        <v>1000000000</v>
      </c>
      <c r="C25" s="257">
        <v>0</v>
      </c>
      <c r="D25" s="88">
        <f t="shared" si="15"/>
        <v>1000000000</v>
      </c>
      <c r="E25" s="257">
        <f>'[7]x programas presup'!E31</f>
        <v>490211084</v>
      </c>
      <c r="F25" s="89">
        <f t="shared" si="0"/>
        <v>0.49021108400000002</v>
      </c>
      <c r="G25" s="90">
        <f>'[7]x programas presup'!G31</f>
        <v>428632310</v>
      </c>
      <c r="H25" s="258">
        <f t="shared" si="1"/>
        <v>0.42863231000000002</v>
      </c>
      <c r="I25" s="257">
        <f>'[7]x programas presup'!K31</f>
        <v>0</v>
      </c>
      <c r="J25" s="258">
        <f t="shared" si="2"/>
        <v>0</v>
      </c>
      <c r="K25" s="257">
        <f>'[7]x programas presup'!M31</f>
        <v>0</v>
      </c>
      <c r="L25" s="258">
        <f t="shared" si="3"/>
        <v>0</v>
      </c>
      <c r="M25" s="90">
        <f>'[7]x programas presup'!O31</f>
        <v>0</v>
      </c>
      <c r="N25" s="283">
        <f t="shared" si="4"/>
        <v>0</v>
      </c>
      <c r="O25" s="90">
        <f>'[7]x programas presup'!Q31</f>
        <v>152372975</v>
      </c>
      <c r="P25" s="90">
        <f>'[7]x programas presup'!R31</f>
        <v>24699685</v>
      </c>
      <c r="Q25" s="258">
        <f t="shared" si="13"/>
        <v>0.16210016900962917</v>
      </c>
      <c r="R25" s="88">
        <f t="shared" si="16"/>
        <v>428632310</v>
      </c>
      <c r="S25" s="89">
        <f t="shared" si="14"/>
        <v>1</v>
      </c>
      <c r="T25" s="88">
        <f t="shared" si="17"/>
        <v>0</v>
      </c>
      <c r="U25" s="88">
        <f t="shared" si="18"/>
        <v>428632311</v>
      </c>
    </row>
    <row r="26" spans="1:21" ht="15" customHeight="1">
      <c r="A26" s="33" t="s">
        <v>42</v>
      </c>
      <c r="B26" s="90">
        <f>'[7]x programas presup'!B35</f>
        <v>7149000000</v>
      </c>
      <c r="C26" s="257"/>
      <c r="D26" s="88">
        <f t="shared" si="15"/>
        <v>7149000000</v>
      </c>
      <c r="E26" s="257">
        <f>'[7]x programas presup'!E35</f>
        <v>5849594625</v>
      </c>
      <c r="F26" s="89">
        <f t="shared" si="0"/>
        <v>0.81823956147712962</v>
      </c>
      <c r="G26" s="90">
        <f>'[7]x programas presup'!G35</f>
        <v>5746277121</v>
      </c>
      <c r="H26" s="258">
        <f t="shared" si="1"/>
        <v>0.80378753965589589</v>
      </c>
      <c r="I26" s="257">
        <f>'[7]x programas presup'!K35</f>
        <v>0</v>
      </c>
      <c r="J26" s="258">
        <f t="shared" si="2"/>
        <v>0</v>
      </c>
      <c r="K26" s="257">
        <f>'[7]x programas presup'!M35</f>
        <v>0</v>
      </c>
      <c r="L26" s="283">
        <f t="shared" si="3"/>
        <v>0</v>
      </c>
      <c r="M26" s="90">
        <f>'[7]x programas presup'!O35</f>
        <v>4691235521</v>
      </c>
      <c r="N26" s="283">
        <f t="shared" si="4"/>
        <v>0.656208633515177</v>
      </c>
      <c r="O26" s="90"/>
      <c r="P26" s="257"/>
      <c r="Q26" s="258"/>
      <c r="R26" s="88">
        <f t="shared" si="16"/>
        <v>5746277121</v>
      </c>
      <c r="S26" s="89">
        <f t="shared" si="14"/>
        <v>1</v>
      </c>
      <c r="T26" s="88">
        <f t="shared" si="17"/>
        <v>0</v>
      </c>
      <c r="U26" s="88">
        <f t="shared" si="18"/>
        <v>5746277122</v>
      </c>
    </row>
    <row r="27" spans="1:21" ht="15" customHeight="1">
      <c r="A27" s="33" t="s">
        <v>24</v>
      </c>
      <c r="B27" s="257">
        <f>'[7]x programas presup'!B34</f>
        <v>4264000000</v>
      </c>
      <c r="C27" s="257"/>
      <c r="D27" s="88">
        <f t="shared" si="15"/>
        <v>4264000000</v>
      </c>
      <c r="E27" s="257">
        <f>'[7]x programas presup'!E34</f>
        <v>2485872501</v>
      </c>
      <c r="F27" s="89">
        <f t="shared" si="0"/>
        <v>0.58299073663227019</v>
      </c>
      <c r="G27" s="90">
        <f>'[7]x programas presup'!G34</f>
        <v>2308015602</v>
      </c>
      <c r="H27" s="258">
        <f t="shared" si="1"/>
        <v>0.54127945637898689</v>
      </c>
      <c r="I27" s="257">
        <f>'[7]x programas presup'!K34</f>
        <v>812772278</v>
      </c>
      <c r="J27" s="258">
        <f t="shared" si="2"/>
        <v>0.19061263555347091</v>
      </c>
      <c r="K27" s="257">
        <f>'[7]x programas presup'!M34</f>
        <v>812772278</v>
      </c>
      <c r="L27" s="283">
        <f t="shared" si="3"/>
        <v>0.19061263555347091</v>
      </c>
      <c r="M27" s="90">
        <f>'[7]x programas presup'!O34</f>
        <v>2598810749</v>
      </c>
      <c r="N27" s="283">
        <f t="shared" si="4"/>
        <v>0.60947719254221389</v>
      </c>
      <c r="O27" s="90">
        <f>'[7]x programas presup'!Q34</f>
        <v>711389162</v>
      </c>
      <c r="P27" s="90">
        <f>'[7]x programas presup'!R34</f>
        <v>126906792</v>
      </c>
      <c r="Q27" s="258">
        <f t="shared" si="13"/>
        <v>0.17839292300042098</v>
      </c>
      <c r="R27" s="88">
        <f t="shared" si="16"/>
        <v>1495243324</v>
      </c>
      <c r="S27" s="89">
        <f t="shared" si="14"/>
        <v>0.64784801398409264</v>
      </c>
      <c r="T27" s="88">
        <f t="shared" si="17"/>
        <v>0</v>
      </c>
      <c r="U27" s="88">
        <f t="shared" si="18"/>
        <v>1495243324.6478481</v>
      </c>
    </row>
    <row r="28" spans="1:21" ht="15" customHeight="1">
      <c r="A28" s="33" t="s">
        <v>22</v>
      </c>
      <c r="B28" s="257">
        <f>'[7]x programas presup'!B42</f>
        <v>1000000000</v>
      </c>
      <c r="C28" s="257"/>
      <c r="D28" s="88">
        <f t="shared" si="15"/>
        <v>1000000000</v>
      </c>
      <c r="E28" s="257">
        <f>'[7]x programas presup'!E42</f>
        <v>987801650</v>
      </c>
      <c r="F28" s="89">
        <f t="shared" si="0"/>
        <v>0.98780164999999998</v>
      </c>
      <c r="G28" s="90">
        <f>'[7]x programas presup'!G42</f>
        <v>884873565</v>
      </c>
      <c r="H28" s="258">
        <f t="shared" si="1"/>
        <v>0.88487356500000003</v>
      </c>
      <c r="I28" s="257">
        <f>'[7]x programas presup'!K42</f>
        <v>274121781</v>
      </c>
      <c r="J28" s="258">
        <f t="shared" si="2"/>
        <v>0.27412178100000001</v>
      </c>
      <c r="K28" s="257">
        <f>'[7]x programas presup'!M42</f>
        <v>274121781</v>
      </c>
      <c r="L28" s="283">
        <f t="shared" si="3"/>
        <v>0.27412178100000001</v>
      </c>
      <c r="M28" s="90">
        <f>'[7]x programas presup'!O42</f>
        <v>1388458303</v>
      </c>
      <c r="N28" s="283">
        <f t="shared" si="4"/>
        <v>1.3884583029999999</v>
      </c>
      <c r="O28" s="90">
        <f>'[7]x programas presup'!Q42</f>
        <v>9860000</v>
      </c>
      <c r="P28" s="90">
        <f>'[7]x programas presup'!R42</f>
        <v>9860000</v>
      </c>
      <c r="Q28" s="258">
        <f t="shared" si="13"/>
        <v>1</v>
      </c>
      <c r="R28" s="88">
        <f t="shared" si="16"/>
        <v>610751784</v>
      </c>
      <c r="S28" s="89">
        <f t="shared" si="14"/>
        <v>0.69021361712845386</v>
      </c>
      <c r="T28" s="88">
        <f t="shared" si="17"/>
        <v>0</v>
      </c>
      <c r="U28" s="88">
        <f t="shared" si="18"/>
        <v>610751784.69021356</v>
      </c>
    </row>
    <row r="29" spans="1:21" ht="14.25" customHeight="1">
      <c r="A29" s="124" t="s">
        <v>107</v>
      </c>
      <c r="B29" s="257">
        <f>'[7]x programas presup'!B45</f>
        <v>700000000</v>
      </c>
      <c r="C29" s="257"/>
      <c r="D29" s="88">
        <f t="shared" si="15"/>
        <v>700000000</v>
      </c>
      <c r="E29" s="257">
        <f>'[7]x programas presup'!E45</f>
        <v>599114691</v>
      </c>
      <c r="F29" s="89">
        <f t="shared" si="0"/>
        <v>0.85587813000000001</v>
      </c>
      <c r="G29" s="90">
        <f>'[7]x programas presup'!G45</f>
        <v>0</v>
      </c>
      <c r="H29" s="258">
        <f t="shared" si="1"/>
        <v>0</v>
      </c>
      <c r="I29" s="257">
        <f>'[7]x programas presup'!K45</f>
        <v>0</v>
      </c>
      <c r="J29" s="258">
        <f t="shared" si="2"/>
        <v>0</v>
      </c>
      <c r="K29" s="257">
        <f>'[7]x programas presup'!M45</f>
        <v>0</v>
      </c>
      <c r="L29" s="283">
        <f t="shared" si="3"/>
        <v>0</v>
      </c>
      <c r="M29" s="90">
        <f>'[7]x programas presup'!O45</f>
        <v>100885309</v>
      </c>
      <c r="N29" s="283">
        <f t="shared" si="4"/>
        <v>0.14412187000000001</v>
      </c>
      <c r="O29" s="90"/>
      <c r="P29" s="257"/>
      <c r="Q29" s="258"/>
      <c r="R29" s="88">
        <f t="shared" si="16"/>
        <v>0</v>
      </c>
      <c r="S29" s="89"/>
      <c r="T29" s="88">
        <f t="shared" si="17"/>
        <v>0</v>
      </c>
      <c r="U29" s="88">
        <f t="shared" si="18"/>
        <v>0</v>
      </c>
    </row>
    <row r="30" spans="1:21" ht="14.25" customHeight="1">
      <c r="A30" s="33" t="s">
        <v>33</v>
      </c>
      <c r="B30" s="257">
        <f>'[7]x programas presup'!B43</f>
        <v>2730000000</v>
      </c>
      <c r="C30" s="257"/>
      <c r="D30" s="88">
        <f t="shared" si="15"/>
        <v>2730000000</v>
      </c>
      <c r="E30" s="257">
        <f>'[7]x programas presup'!E43</f>
        <v>2719020752</v>
      </c>
      <c r="F30" s="89">
        <f t="shared" ref="F30:F48" si="19">SUM(E30/D30)</f>
        <v>0.99597829743589739</v>
      </c>
      <c r="G30" s="257">
        <f>'[7]x programas presup'!G43</f>
        <v>2715024832</v>
      </c>
      <c r="H30" s="258">
        <f t="shared" si="1"/>
        <v>0.99451459047619051</v>
      </c>
      <c r="I30" s="257">
        <f>'[7]x programas presup'!K43</f>
        <v>2250929412</v>
      </c>
      <c r="J30" s="258">
        <f t="shared" si="2"/>
        <v>0.82451626813186818</v>
      </c>
      <c r="K30" s="257">
        <f>'[7]x programas presup'!M43</f>
        <v>2189261318</v>
      </c>
      <c r="L30" s="283">
        <f t="shared" si="3"/>
        <v>0.80192722271062267</v>
      </c>
      <c r="M30" s="90">
        <f>'[7]x programas presup'!O43</f>
        <v>400305999</v>
      </c>
      <c r="N30" s="283">
        <f t="shared" si="4"/>
        <v>0.14663223406593406</v>
      </c>
      <c r="O30" s="90">
        <f>'[7]x programas presup'!Q43</f>
        <v>138900690</v>
      </c>
      <c r="P30" s="90">
        <f>'[7]x programas presup'!R43</f>
        <v>138472982</v>
      </c>
      <c r="Q30" s="258">
        <f t="shared" ref="Q30:Q48" si="20">SUM(P30/O30)</f>
        <v>0.9969207640365213</v>
      </c>
      <c r="R30" s="88">
        <f t="shared" si="16"/>
        <v>464095420</v>
      </c>
      <c r="S30" s="89">
        <f>SUM(R30/G30)</f>
        <v>0.17093597617599984</v>
      </c>
      <c r="T30" s="88">
        <f t="shared" si="17"/>
        <v>61668094</v>
      </c>
      <c r="U30" s="88">
        <f>SUM(R30:T30)</f>
        <v>525763514.17093599</v>
      </c>
    </row>
    <row r="31" spans="1:21" ht="14.25" customHeight="1">
      <c r="A31" s="33" t="s">
        <v>37</v>
      </c>
      <c r="B31" s="257">
        <f>'[7]x programas presup'!B37</f>
        <v>1785000000</v>
      </c>
      <c r="C31" s="257">
        <f>'[7]x programas presup'!C37</f>
        <v>0</v>
      </c>
      <c r="D31" s="88">
        <f t="shared" si="15"/>
        <v>1785000000</v>
      </c>
      <c r="E31" s="257">
        <f>'[7]x programas presup'!E37</f>
        <v>1571448758</v>
      </c>
      <c r="F31" s="89">
        <f t="shared" si="19"/>
        <v>0.88036344985994397</v>
      </c>
      <c r="G31" s="257">
        <f>'[7]x programas presup'!G37</f>
        <v>1405664829</v>
      </c>
      <c r="H31" s="258">
        <f t="shared" si="1"/>
        <v>0.78748729915966387</v>
      </c>
      <c r="I31" s="257">
        <f>'[7]x programas presup'!K37</f>
        <v>932947225</v>
      </c>
      <c r="J31" s="258">
        <f t="shared" si="2"/>
        <v>0.52265950980392162</v>
      </c>
      <c r="K31" s="257">
        <f>'[7]x programas presup'!M37</f>
        <v>932947225</v>
      </c>
      <c r="L31" s="283">
        <f t="shared" si="3"/>
        <v>0.52265950980392162</v>
      </c>
      <c r="M31" s="90">
        <f>'[7]x programas presup'!O37</f>
        <v>323651691</v>
      </c>
      <c r="N31" s="283">
        <f t="shared" si="4"/>
        <v>0.18131747394957984</v>
      </c>
      <c r="O31" s="90">
        <f>'[7]x programas presup'!Q37</f>
        <v>163826722</v>
      </c>
      <c r="P31" s="90">
        <f>'[7]x programas presup'!R37</f>
        <v>141652308</v>
      </c>
      <c r="Q31" s="258">
        <f t="shared" si="20"/>
        <v>0.8646471483449446</v>
      </c>
      <c r="R31" s="88">
        <f t="shared" si="16"/>
        <v>472717604</v>
      </c>
      <c r="S31" s="89">
        <f>SUM(R31/G31)</f>
        <v>0.33629468010257801</v>
      </c>
      <c r="T31" s="88">
        <f t="shared" si="17"/>
        <v>0</v>
      </c>
      <c r="U31" s="88">
        <f>SUM(R31:T31)</f>
        <v>472717604.33629465</v>
      </c>
    </row>
    <row r="32" spans="1:21" ht="14.25" customHeight="1">
      <c r="A32" s="33" t="s">
        <v>25</v>
      </c>
      <c r="B32" s="257">
        <f>'[7]x programas presup'!B40</f>
        <v>6046000000</v>
      </c>
      <c r="C32" s="257">
        <f>'[7]x programas presup'!C40</f>
        <v>0</v>
      </c>
      <c r="D32" s="88">
        <f t="shared" si="15"/>
        <v>6046000000</v>
      </c>
      <c r="E32" s="257">
        <f>'[7]x programas presup'!E40</f>
        <v>5231097530</v>
      </c>
      <c r="F32" s="89">
        <f t="shared" si="19"/>
        <v>0.8652162636453854</v>
      </c>
      <c r="G32" s="257">
        <f>'[7]x programas presup'!G40</f>
        <v>3951791712</v>
      </c>
      <c r="H32" s="258">
        <f t="shared" si="1"/>
        <v>0.65362085874958653</v>
      </c>
      <c r="I32" s="257">
        <f>'[7]x programas presup'!K40</f>
        <v>2439427006</v>
      </c>
      <c r="J32" s="258">
        <f t="shared" si="2"/>
        <v>0.40347783757856431</v>
      </c>
      <c r="K32" s="257">
        <f>'[7]x programas presup'!M40</f>
        <v>2350524786</v>
      </c>
      <c r="L32" s="258">
        <f t="shared" si="3"/>
        <v>0.38877353390671521</v>
      </c>
      <c r="M32" s="90">
        <f>'[7]x programas presup'!O40</f>
        <v>2927804483</v>
      </c>
      <c r="N32" s="283">
        <f t="shared" si="4"/>
        <v>0.48425479374793251</v>
      </c>
      <c r="O32" s="90">
        <f>'[7]x programas presup'!Q40</f>
        <v>440089137</v>
      </c>
      <c r="P32" s="90">
        <f>'[7]x programas presup'!R40</f>
        <v>422033320</v>
      </c>
      <c r="Q32" s="258">
        <f t="shared" si="20"/>
        <v>0.95897236381910511</v>
      </c>
      <c r="R32" s="88">
        <f t="shared" si="16"/>
        <v>1512364706</v>
      </c>
      <c r="S32" s="89">
        <f>SUM(R32/G32)</f>
        <v>0.38270354720557703</v>
      </c>
      <c r="T32" s="88">
        <f t="shared" si="17"/>
        <v>88902220</v>
      </c>
      <c r="U32" s="88">
        <f>SUM(R32:T32)</f>
        <v>1601266926.3827035</v>
      </c>
    </row>
    <row r="33" spans="1:21" ht="14.25" customHeight="1">
      <c r="A33" s="33" t="s">
        <v>34</v>
      </c>
      <c r="B33" s="257">
        <f>'[7]x programas presup'!B54</f>
        <v>1108300000</v>
      </c>
      <c r="C33" s="257"/>
      <c r="D33" s="88">
        <f t="shared" si="15"/>
        <v>1108300000</v>
      </c>
      <c r="E33" s="257">
        <f>'[7]x programas presup'!E54</f>
        <v>1030724703</v>
      </c>
      <c r="F33" s="89">
        <f t="shared" si="19"/>
        <v>0.93000514571866821</v>
      </c>
      <c r="G33" s="257">
        <f>'[7]x programas presup'!G54</f>
        <v>830335540</v>
      </c>
      <c r="H33" s="258">
        <f t="shared" si="1"/>
        <v>0.74919745556257333</v>
      </c>
      <c r="I33" s="257">
        <f>'[7]x programas presup'!K54</f>
        <v>366402043</v>
      </c>
      <c r="J33" s="258">
        <f t="shared" si="2"/>
        <v>0.330598252278264</v>
      </c>
      <c r="K33" s="257">
        <f>'[7]x programas presup'!M54</f>
        <v>333705468</v>
      </c>
      <c r="L33" s="283">
        <f t="shared" si="3"/>
        <v>0.30109669584047638</v>
      </c>
      <c r="M33" s="90">
        <f>'[7]x programas presup'!O54</f>
        <v>13600000</v>
      </c>
      <c r="N33" s="283">
        <f t="shared" si="4"/>
        <v>1.2271045745736713E-2</v>
      </c>
      <c r="O33" s="90">
        <f>'[7]x programas presup'!Q54</f>
        <v>262192193</v>
      </c>
      <c r="P33" s="90">
        <f>'[7]x programas presup'!R54</f>
        <v>245176765</v>
      </c>
      <c r="Q33" s="258">
        <f t="shared" si="20"/>
        <v>0.93510322406891799</v>
      </c>
      <c r="R33" s="88">
        <f t="shared" si="16"/>
        <v>463933497</v>
      </c>
      <c r="S33" s="89">
        <f>SUM(R33/G33)</f>
        <v>0.55873014540603672</v>
      </c>
      <c r="T33" s="88">
        <f t="shared" si="17"/>
        <v>32696575</v>
      </c>
      <c r="U33" s="88">
        <f>SUM(R33:T33)</f>
        <v>496630072.55873013</v>
      </c>
    </row>
    <row r="34" spans="1:21" ht="14.25" customHeight="1">
      <c r="A34" s="92" t="s">
        <v>133</v>
      </c>
      <c r="B34" s="257">
        <f>'[7]x programas presup'!B46</f>
        <v>96563000000</v>
      </c>
      <c r="C34" s="257"/>
      <c r="D34" s="88">
        <f t="shared" si="15"/>
        <v>96563000000</v>
      </c>
      <c r="E34" s="257">
        <f>'[7]x programas presup'!E46</f>
        <v>53200802908</v>
      </c>
      <c r="F34" s="89">
        <f t="shared" si="19"/>
        <v>0.55094397344738666</v>
      </c>
      <c r="G34" s="257">
        <f>'[7]x programas presup'!G46</f>
        <v>44480802907</v>
      </c>
      <c r="H34" s="258">
        <f t="shared" si="1"/>
        <v>0.46064023390946846</v>
      </c>
      <c r="I34" s="257">
        <f>'[7]x programas presup'!K46</f>
        <v>783035545</v>
      </c>
      <c r="J34" s="258">
        <f t="shared" si="2"/>
        <v>8.1090639789567435E-3</v>
      </c>
      <c r="K34" s="257">
        <f>'[7]x programas presup'!M46</f>
        <v>783035545</v>
      </c>
      <c r="L34" s="283">
        <f t="shared" si="3"/>
        <v>8.1090639789567435E-3</v>
      </c>
      <c r="M34" s="90">
        <f>'[7]x programas presup'!O46</f>
        <v>12665806971</v>
      </c>
      <c r="N34" s="283">
        <f t="shared" si="4"/>
        <v>0.13116625385499622</v>
      </c>
      <c r="O34" s="90"/>
      <c r="P34" s="257"/>
      <c r="Q34" s="258"/>
      <c r="R34" s="88">
        <f t="shared" si="16"/>
        <v>43697767362</v>
      </c>
      <c r="S34" s="89"/>
      <c r="T34" s="88">
        <f t="shared" si="17"/>
        <v>0</v>
      </c>
      <c r="U34" s="88">
        <f>SUM(R34:T34)</f>
        <v>43697767362</v>
      </c>
    </row>
    <row r="35" spans="1:21" ht="35.25" customHeight="1">
      <c r="A35" s="285" t="s">
        <v>118</v>
      </c>
      <c r="B35" s="70">
        <f>SUM(B36:B41)</f>
        <v>47044000000</v>
      </c>
      <c r="C35" s="70">
        <f>SUM(C36:C41)</f>
        <v>0</v>
      </c>
      <c r="D35" s="70">
        <f>SUM(D36:D41)</f>
        <v>47044000000</v>
      </c>
      <c r="E35" s="70">
        <f>SUM(E36:E41)</f>
        <v>43876692566</v>
      </c>
      <c r="F35" s="71">
        <f t="shared" si="19"/>
        <v>0.9326735091828926</v>
      </c>
      <c r="G35" s="70">
        <f>SUM(G36:G41)</f>
        <v>37257859658</v>
      </c>
      <c r="H35" s="71">
        <f t="shared" si="1"/>
        <v>0.79197899111470116</v>
      </c>
      <c r="I35" s="70">
        <f>SUM(I36:I41)</f>
        <v>21708002272</v>
      </c>
      <c r="J35" s="71">
        <f t="shared" si="2"/>
        <v>0.46144040200663211</v>
      </c>
      <c r="K35" s="70">
        <f>SUM(K36:K41)</f>
        <v>20455489640</v>
      </c>
      <c r="L35" s="71">
        <f t="shared" si="3"/>
        <v>0.43481612192840746</v>
      </c>
      <c r="M35" s="70">
        <f>SUM(M36:M41)</f>
        <v>4189816219</v>
      </c>
      <c r="N35" s="71">
        <f t="shared" si="4"/>
        <v>8.9061649073208057E-2</v>
      </c>
      <c r="O35" s="70">
        <f>SUM(O36:O41)</f>
        <v>1192362960</v>
      </c>
      <c r="P35" s="70">
        <f>SUM(P36:P41)</f>
        <v>1034787758</v>
      </c>
      <c r="Q35" s="71">
        <f t="shared" si="20"/>
        <v>0.86784627895519328</v>
      </c>
      <c r="R35" s="286">
        <f>SUM(R36:R41)</f>
        <v>15549857386</v>
      </c>
      <c r="S35" s="287">
        <f t="shared" ref="S35:S48" si="21">SUM(R35/G35)</f>
        <v>0.41735777440616179</v>
      </c>
      <c r="T35" s="286">
        <f>SUM(T36:T41)</f>
        <v>1252512632</v>
      </c>
      <c r="U35" s="286" t="e">
        <f>SUM(U36:U41)</f>
        <v>#DIV/0!</v>
      </c>
    </row>
    <row r="36" spans="1:21" ht="14.25" customHeight="1">
      <c r="A36" s="33" t="s">
        <v>29</v>
      </c>
      <c r="B36" s="257">
        <f>'[7]x programas presup'!B27</f>
        <v>33452000000</v>
      </c>
      <c r="C36" s="257"/>
      <c r="D36" s="88">
        <f t="shared" ref="D36:D41" si="22">SUM(B36:C36)</f>
        <v>33452000000</v>
      </c>
      <c r="E36" s="257">
        <f>'[7]x programas presup'!E27</f>
        <v>33037554263</v>
      </c>
      <c r="F36" s="89">
        <f t="shared" si="19"/>
        <v>0.98761073367810592</v>
      </c>
      <c r="G36" s="257">
        <f>'[7]x programas presup'!G27</f>
        <v>31901489799</v>
      </c>
      <c r="H36" s="258">
        <f t="shared" si="1"/>
        <v>0.95364970103431779</v>
      </c>
      <c r="I36" s="257">
        <f>'[7]x programas presup'!K27</f>
        <v>19808036390</v>
      </c>
      <c r="J36" s="258">
        <f t="shared" si="2"/>
        <v>0.5921330978715772</v>
      </c>
      <c r="K36" s="257">
        <f>'[7]x programas presup'!M27</f>
        <v>18687824555</v>
      </c>
      <c r="L36" s="283">
        <f t="shared" si="3"/>
        <v>0.55864595704292719</v>
      </c>
      <c r="M36" s="257">
        <f>'[7]x programas presup'!O27</f>
        <v>0</v>
      </c>
      <c r="N36" s="283">
        <f t="shared" si="4"/>
        <v>0</v>
      </c>
      <c r="O36" s="90">
        <f>'[7]x programas presup'!Q27</f>
        <v>8446253</v>
      </c>
      <c r="P36" s="90">
        <f>'[7]x programas presup'!R27</f>
        <v>0</v>
      </c>
      <c r="Q36" s="258">
        <f t="shared" si="20"/>
        <v>0</v>
      </c>
      <c r="R36" s="88">
        <f t="shared" ref="R36:R41" si="23">SUM(G36-I36)</f>
        <v>12093453409</v>
      </c>
      <c r="S36" s="89">
        <f t="shared" si="21"/>
        <v>0.37908741833677895</v>
      </c>
      <c r="T36" s="88">
        <f t="shared" ref="T36:T41" si="24">SUM(I36-K36)</f>
        <v>1120211835</v>
      </c>
      <c r="U36" s="88">
        <f t="shared" ref="U36:U41" si="25">SUM(R36:T36)</f>
        <v>13213665244.379087</v>
      </c>
    </row>
    <row r="37" spans="1:21" ht="14.25" customHeight="1">
      <c r="A37" s="33" t="s">
        <v>58</v>
      </c>
      <c r="B37" s="257">
        <f>'[7]x programas presup'!B38</f>
        <v>1807000000</v>
      </c>
      <c r="C37" s="257"/>
      <c r="D37" s="88">
        <f t="shared" si="22"/>
        <v>1807000000</v>
      </c>
      <c r="E37" s="257">
        <f>'[7]x programas presup'!E38</f>
        <v>0</v>
      </c>
      <c r="F37" s="89">
        <f t="shared" si="19"/>
        <v>0</v>
      </c>
      <c r="G37" s="257">
        <f>'[7]x programas presup'!G38</f>
        <v>0</v>
      </c>
      <c r="H37" s="258">
        <f t="shared" si="1"/>
        <v>0</v>
      </c>
      <c r="I37" s="257">
        <f>'[7]x programas presup'!K38</f>
        <v>0</v>
      </c>
      <c r="J37" s="258">
        <f t="shared" si="2"/>
        <v>0</v>
      </c>
      <c r="K37" s="257">
        <f>'[7]x programas presup'!M38</f>
        <v>0</v>
      </c>
      <c r="L37" s="283">
        <f t="shared" si="3"/>
        <v>0</v>
      </c>
      <c r="M37" s="257">
        <f>'[7]x programas presup'!O38</f>
        <v>0</v>
      </c>
      <c r="N37" s="283">
        <f t="shared" si="4"/>
        <v>0</v>
      </c>
      <c r="O37" s="90">
        <f>'[7]x programas presup'!Q38</f>
        <v>1032124500</v>
      </c>
      <c r="P37" s="90">
        <f>'[7]x programas presup'!R38</f>
        <v>1032124500</v>
      </c>
      <c r="Q37" s="258">
        <f t="shared" si="20"/>
        <v>1</v>
      </c>
      <c r="R37" s="88">
        <f t="shared" si="23"/>
        <v>0</v>
      </c>
      <c r="S37" s="89" t="e">
        <f t="shared" si="21"/>
        <v>#DIV/0!</v>
      </c>
      <c r="T37" s="88">
        <f t="shared" si="24"/>
        <v>0</v>
      </c>
      <c r="U37" s="88" t="e">
        <f t="shared" si="25"/>
        <v>#DIV/0!</v>
      </c>
    </row>
    <row r="38" spans="1:21" ht="14.25" customHeight="1">
      <c r="A38" s="33" t="s">
        <v>30</v>
      </c>
      <c r="B38" s="257">
        <f>'[7]x programas presup'!B26</f>
        <v>2885000000</v>
      </c>
      <c r="C38" s="257">
        <f>'[7]x programas presup'!C26</f>
        <v>0</v>
      </c>
      <c r="D38" s="88">
        <f t="shared" si="22"/>
        <v>2885000000</v>
      </c>
      <c r="E38" s="257">
        <f>'[7]x programas presup'!E26</f>
        <v>2794895118</v>
      </c>
      <c r="F38" s="89">
        <f t="shared" si="19"/>
        <v>0.96876780519930672</v>
      </c>
      <c r="G38" s="257">
        <f>'[7]x programas presup'!G26</f>
        <v>2478307467</v>
      </c>
      <c r="H38" s="258">
        <f t="shared" si="1"/>
        <v>0.85903205095320623</v>
      </c>
      <c r="I38" s="257">
        <f>'[7]x programas presup'!K26</f>
        <v>1654319694</v>
      </c>
      <c r="J38" s="258">
        <f t="shared" si="2"/>
        <v>0.57342103778162912</v>
      </c>
      <c r="K38" s="257">
        <f>'[7]x programas presup'!M26</f>
        <v>1557847290</v>
      </c>
      <c r="L38" s="283">
        <f t="shared" si="3"/>
        <v>0.53998172963604851</v>
      </c>
      <c r="M38" s="90">
        <f>'[7]x programas presup'!O26</f>
        <v>3004478600</v>
      </c>
      <c r="N38" s="283">
        <f t="shared" si="4"/>
        <v>1.041413726169844</v>
      </c>
      <c r="O38" s="90">
        <f>'[7]x programas presup'!Q26</f>
        <v>14504472</v>
      </c>
      <c r="P38" s="90">
        <f>'[7]x programas presup'!R26</f>
        <v>2663258</v>
      </c>
      <c r="Q38" s="258">
        <f t="shared" si="20"/>
        <v>0.18361633570667033</v>
      </c>
      <c r="R38" s="88">
        <f t="shared" si="23"/>
        <v>823987773</v>
      </c>
      <c r="S38" s="89">
        <f t="shared" si="21"/>
        <v>0.33248004292116351</v>
      </c>
      <c r="T38" s="88">
        <f t="shared" si="24"/>
        <v>96472404</v>
      </c>
      <c r="U38" s="88">
        <f t="shared" si="25"/>
        <v>920460177.33248007</v>
      </c>
    </row>
    <row r="39" spans="1:21" ht="14.25" customHeight="1">
      <c r="A39" s="33" t="s">
        <v>27</v>
      </c>
      <c r="B39" s="257">
        <f>'[7]x programas presup'!B32</f>
        <v>4000000000</v>
      </c>
      <c r="C39" s="257"/>
      <c r="D39" s="88">
        <f t="shared" si="22"/>
        <v>4000000000</v>
      </c>
      <c r="E39" s="257">
        <f>'[7]x programas presup'!E32</f>
        <v>3692764790</v>
      </c>
      <c r="F39" s="89">
        <f t="shared" si="19"/>
        <v>0.9231911975</v>
      </c>
      <c r="G39" s="257">
        <f>'[7]x programas presup'!G32</f>
        <v>896822275</v>
      </c>
      <c r="H39" s="258">
        <f t="shared" si="1"/>
        <v>0.22420556875</v>
      </c>
      <c r="I39" s="257">
        <f>'[7]x programas presup'!K32</f>
        <v>18092078</v>
      </c>
      <c r="J39" s="258">
        <f t="shared" si="2"/>
        <v>4.5230195000000003E-3</v>
      </c>
      <c r="K39" s="257">
        <f>'[7]x programas presup'!M32</f>
        <v>18092078</v>
      </c>
      <c r="L39" s="283">
        <f t="shared" si="3"/>
        <v>4.5230195000000003E-3</v>
      </c>
      <c r="M39" s="90">
        <f>'[7]x programas presup'!O32</f>
        <v>241000000</v>
      </c>
      <c r="N39" s="283">
        <f t="shared" si="4"/>
        <v>6.0249999999999998E-2</v>
      </c>
      <c r="O39" s="90"/>
      <c r="P39" s="257"/>
      <c r="Q39" s="258"/>
      <c r="R39" s="88">
        <f t="shared" si="23"/>
        <v>878730197</v>
      </c>
      <c r="S39" s="89">
        <f t="shared" si="21"/>
        <v>0.97982646227202597</v>
      </c>
      <c r="T39" s="88">
        <f t="shared" si="24"/>
        <v>0</v>
      </c>
      <c r="U39" s="88">
        <f t="shared" si="25"/>
        <v>878730197.97982645</v>
      </c>
    </row>
    <row r="40" spans="1:21" ht="14.25" customHeight="1">
      <c r="A40" s="33" t="s">
        <v>40</v>
      </c>
      <c r="B40" s="288">
        <f>'[7]x programas presup'!B33</f>
        <v>2800000000</v>
      </c>
      <c r="C40" s="288">
        <f>'[7]x programas presup'!C33</f>
        <v>0</v>
      </c>
      <c r="D40" s="88">
        <f t="shared" si="22"/>
        <v>2800000000</v>
      </c>
      <c r="E40" s="288">
        <f>'[7]x programas presup'!E33</f>
        <v>2599098543</v>
      </c>
      <c r="F40" s="89">
        <f t="shared" si="19"/>
        <v>0.92824947964285709</v>
      </c>
      <c r="G40" s="288">
        <f>'[7]x programas presup'!G33</f>
        <v>351874324</v>
      </c>
      <c r="H40" s="289">
        <f t="shared" si="1"/>
        <v>0.12566940142857144</v>
      </c>
      <c r="I40" s="288">
        <f>'[7]x programas presup'!K33</f>
        <v>191725717</v>
      </c>
      <c r="J40" s="290">
        <f t="shared" si="2"/>
        <v>6.8473470357142852E-2</v>
      </c>
      <c r="K40" s="288">
        <f>'[7]x programas presup'!M33</f>
        <v>191725717</v>
      </c>
      <c r="L40" s="290">
        <f t="shared" si="3"/>
        <v>6.8473470357142852E-2</v>
      </c>
      <c r="M40" s="94">
        <f>'[7]x programas presup'!O33</f>
        <v>309000000</v>
      </c>
      <c r="N40" s="283">
        <f t="shared" si="4"/>
        <v>0.11035714285714286</v>
      </c>
      <c r="O40" s="94">
        <f>'[7]x programas presup'!Q33</f>
        <v>2886129</v>
      </c>
      <c r="P40" s="94">
        <f>'[7]x programas presup'!R33</f>
        <v>0</v>
      </c>
      <c r="Q40" s="258">
        <f t="shared" si="20"/>
        <v>0</v>
      </c>
      <c r="R40" s="88">
        <f t="shared" si="23"/>
        <v>160148607</v>
      </c>
      <c r="S40" s="89">
        <f t="shared" si="21"/>
        <v>0.45513013049511392</v>
      </c>
      <c r="T40" s="88">
        <f t="shared" si="24"/>
        <v>0</v>
      </c>
      <c r="U40" s="88">
        <f t="shared" si="25"/>
        <v>160148607.45513013</v>
      </c>
    </row>
    <row r="41" spans="1:21" ht="14.25" customHeight="1">
      <c r="A41" s="33" t="s">
        <v>44</v>
      </c>
      <c r="B41" s="257">
        <f>'[7]x programas presup'!B44</f>
        <v>2100000000</v>
      </c>
      <c r="C41" s="257">
        <f>'[7]x programas presup'!C44</f>
        <v>0</v>
      </c>
      <c r="D41" s="88">
        <f t="shared" si="22"/>
        <v>2100000000</v>
      </c>
      <c r="E41" s="257">
        <f>'[7]x programas presup'!E44</f>
        <v>1752379852</v>
      </c>
      <c r="F41" s="89">
        <f t="shared" si="19"/>
        <v>0.83446659619047614</v>
      </c>
      <c r="G41" s="257">
        <f>'[7]x programas presup'!G44</f>
        <v>1629365793</v>
      </c>
      <c r="H41" s="258">
        <f t="shared" si="1"/>
        <v>0.77588847285714291</v>
      </c>
      <c r="I41" s="257">
        <f>'[7]x programas presup'!K44</f>
        <v>35828393</v>
      </c>
      <c r="J41" s="258">
        <f t="shared" si="2"/>
        <v>1.7061139523809523E-2</v>
      </c>
      <c r="K41" s="257">
        <f>'[7]x programas presup'!M44</f>
        <v>0</v>
      </c>
      <c r="L41" s="283">
        <f t="shared" si="3"/>
        <v>0</v>
      </c>
      <c r="M41" s="90">
        <f>'[7]x programas presup'!O44</f>
        <v>635337619</v>
      </c>
      <c r="N41" s="283">
        <f t="shared" si="4"/>
        <v>0.30254172333333335</v>
      </c>
      <c r="O41" s="90">
        <f>'[7]x programas presup'!Q44</f>
        <v>134401606</v>
      </c>
      <c r="P41" s="90">
        <f>'[7]x programas presup'!R44</f>
        <v>0</v>
      </c>
      <c r="Q41" s="258">
        <f t="shared" si="20"/>
        <v>0</v>
      </c>
      <c r="R41" s="88">
        <f t="shared" si="23"/>
        <v>1593537400</v>
      </c>
      <c r="S41" s="89">
        <f t="shared" si="21"/>
        <v>0.9780108351642558</v>
      </c>
      <c r="T41" s="88">
        <f t="shared" si="24"/>
        <v>35828393</v>
      </c>
      <c r="U41" s="88">
        <f t="shared" si="25"/>
        <v>1629365793.9780109</v>
      </c>
    </row>
    <row r="42" spans="1:21" ht="35.25" customHeight="1">
      <c r="A42" s="285" t="s">
        <v>119</v>
      </c>
      <c r="B42" s="70">
        <f>SUM(B43:B48)</f>
        <v>30775000000</v>
      </c>
      <c r="C42" s="70">
        <f>SUM(C43:C48)</f>
        <v>0</v>
      </c>
      <c r="D42" s="70">
        <f>SUM(D43:D48)</f>
        <v>30775000000</v>
      </c>
      <c r="E42" s="70">
        <f>SUM(E43:E48)</f>
        <v>26678684286</v>
      </c>
      <c r="F42" s="71">
        <f t="shared" si="19"/>
        <v>0.86689469653939888</v>
      </c>
      <c r="G42" s="70">
        <f>SUM(G43:G48)</f>
        <v>16395755846</v>
      </c>
      <c r="H42" s="71">
        <f t="shared" si="1"/>
        <v>0.53276217208773358</v>
      </c>
      <c r="I42" s="70">
        <f>SUM(I43:I48)</f>
        <v>6527648973</v>
      </c>
      <c r="J42" s="71">
        <f t="shared" si="2"/>
        <v>0.21210882121852154</v>
      </c>
      <c r="K42" s="70">
        <f>SUM(K43:K48)</f>
        <v>5991889791</v>
      </c>
      <c r="L42" s="71">
        <f t="shared" si="3"/>
        <v>0.19469991197400488</v>
      </c>
      <c r="M42" s="70">
        <f>SUM(M43:M48)</f>
        <v>4499436301</v>
      </c>
      <c r="N42" s="71">
        <f t="shared" si="4"/>
        <v>0.14620426648253451</v>
      </c>
      <c r="O42" s="70">
        <f>SUM(O43:O48)</f>
        <v>2700549739</v>
      </c>
      <c r="P42" s="70">
        <f>SUM(P43:P48)</f>
        <v>1305739269</v>
      </c>
      <c r="Q42" s="71">
        <f t="shared" si="20"/>
        <v>0.48350869089473192</v>
      </c>
      <c r="R42" s="286">
        <f>SUM(R43:R48)</f>
        <v>9868106873</v>
      </c>
      <c r="S42" s="287">
        <f t="shared" si="21"/>
        <v>0.60186959147769192</v>
      </c>
      <c r="T42" s="286">
        <f>SUM(T43:T48)</f>
        <v>535759182</v>
      </c>
      <c r="U42" s="286">
        <f>SUM(U43:U48)</f>
        <v>10403866058.089468</v>
      </c>
    </row>
    <row r="43" spans="1:21" ht="14.25" customHeight="1">
      <c r="A43" s="33" t="s">
        <v>1</v>
      </c>
      <c r="B43" s="90">
        <f>'[7]x programas presup'!B53</f>
        <v>5100000000</v>
      </c>
      <c r="C43" s="90"/>
      <c r="D43" s="88">
        <f t="shared" ref="D43:D48" si="26">SUM(B43:C43)</f>
        <v>5100000000</v>
      </c>
      <c r="E43" s="90">
        <f>'[7]x programas presup'!E53</f>
        <v>3585869199</v>
      </c>
      <c r="F43" s="89">
        <f t="shared" si="19"/>
        <v>0.70311160764705882</v>
      </c>
      <c r="G43" s="90">
        <f>'[7]x programas presup'!G53</f>
        <v>319106219</v>
      </c>
      <c r="H43" s="258">
        <f t="shared" si="1"/>
        <v>6.2569846862745096E-2</v>
      </c>
      <c r="I43" s="90">
        <f>'[7]x programas presup'!K53</f>
        <v>307859517</v>
      </c>
      <c r="J43" s="258">
        <f t="shared" si="2"/>
        <v>6.0364611176470587E-2</v>
      </c>
      <c r="K43" s="90">
        <f>'[7]x programas presup'!M53</f>
        <v>307859517</v>
      </c>
      <c r="L43" s="258">
        <f t="shared" si="3"/>
        <v>6.0364611176470587E-2</v>
      </c>
      <c r="M43" s="90">
        <f>'[7]x programas presup'!O53</f>
        <v>100000000</v>
      </c>
      <c r="N43" s="283">
        <f t="shared" si="4"/>
        <v>1.9607843137254902E-2</v>
      </c>
      <c r="O43" s="90">
        <f>'[7]x programas presup'!Q53</f>
        <v>43091680</v>
      </c>
      <c r="P43" s="90">
        <f>'[7]x programas presup'!R53</f>
        <v>43091680</v>
      </c>
      <c r="Q43" s="258">
        <f t="shared" si="20"/>
        <v>1</v>
      </c>
      <c r="R43" s="88">
        <f t="shared" ref="R43:R48" si="27">SUM(G43-I43)</f>
        <v>11246702</v>
      </c>
      <c r="S43" s="89">
        <f t="shared" si="21"/>
        <v>3.5244383626381159E-2</v>
      </c>
      <c r="T43" s="88">
        <f t="shared" ref="T43:T48" si="28">SUM(I43-K43)</f>
        <v>0</v>
      </c>
      <c r="U43" s="88">
        <f t="shared" ref="U43:U48" si="29">SUM(R43:T43)</f>
        <v>11246702.035244383</v>
      </c>
    </row>
    <row r="44" spans="1:21" ht="14.25" customHeight="1">
      <c r="A44" s="33" t="s">
        <v>0</v>
      </c>
      <c r="B44" s="257">
        <f>'[7]x programas presup'!B52</f>
        <v>5478000000</v>
      </c>
      <c r="C44" s="257"/>
      <c r="D44" s="88">
        <f t="shared" si="26"/>
        <v>5478000000</v>
      </c>
      <c r="E44" s="257">
        <f>'[7]x programas presup'!E52</f>
        <v>4117924381</v>
      </c>
      <c r="F44" s="89">
        <f t="shared" si="19"/>
        <v>0.75172040543994156</v>
      </c>
      <c r="G44" s="257">
        <f>'[7]x programas presup'!G52</f>
        <v>3287796936</v>
      </c>
      <c r="H44" s="258">
        <f t="shared" si="1"/>
        <v>0.60018198904709752</v>
      </c>
      <c r="I44" s="257">
        <f>'[7]x programas presup'!K52</f>
        <v>2656617227</v>
      </c>
      <c r="J44" s="258">
        <f t="shared" si="2"/>
        <v>0.48496115863453815</v>
      </c>
      <c r="K44" s="257">
        <f>'[7]x programas presup'!M52</f>
        <v>2639910334</v>
      </c>
      <c r="L44" s="283">
        <f t="shared" si="3"/>
        <v>0.48191134246075212</v>
      </c>
      <c r="M44" s="90">
        <f>'[7]x programas presup'!O52</f>
        <v>0</v>
      </c>
      <c r="N44" s="283">
        <f t="shared" si="4"/>
        <v>0</v>
      </c>
      <c r="O44" s="257"/>
      <c r="P44" s="257"/>
      <c r="Q44" s="258"/>
      <c r="R44" s="88">
        <f t="shared" si="27"/>
        <v>631179709</v>
      </c>
      <c r="S44" s="89">
        <f t="shared" si="21"/>
        <v>0.1919764879907413</v>
      </c>
      <c r="T44" s="88">
        <f t="shared" si="28"/>
        <v>16706893</v>
      </c>
      <c r="U44" s="88">
        <f t="shared" si="29"/>
        <v>647886602.19197655</v>
      </c>
    </row>
    <row r="45" spans="1:21" ht="14.25" customHeight="1">
      <c r="A45" s="33" t="s">
        <v>46</v>
      </c>
      <c r="B45" s="257">
        <f>'[7]x programas presup'!B48</f>
        <v>2526000000</v>
      </c>
      <c r="C45" s="257"/>
      <c r="D45" s="88">
        <f t="shared" si="26"/>
        <v>2526000000</v>
      </c>
      <c r="E45" s="257">
        <f>'[7]x programas presup'!E48</f>
        <v>2244205985</v>
      </c>
      <c r="F45" s="89">
        <f t="shared" si="19"/>
        <v>0.88844259105304835</v>
      </c>
      <c r="G45" s="257">
        <f>'[7]x programas presup'!G48</f>
        <v>2020397537</v>
      </c>
      <c r="H45" s="258">
        <f t="shared" si="1"/>
        <v>0.79984067181314333</v>
      </c>
      <c r="I45" s="257">
        <f>'[7]x programas presup'!K48</f>
        <v>758862277</v>
      </c>
      <c r="J45" s="258">
        <f t="shared" si="2"/>
        <v>0.30042053721298495</v>
      </c>
      <c r="K45" s="257">
        <f>'[7]x programas presup'!M48</f>
        <v>716880436</v>
      </c>
      <c r="L45" s="283">
        <f t="shared" si="3"/>
        <v>0.28380064766429136</v>
      </c>
      <c r="M45" s="90">
        <f>'[7]x programas presup'!O48</f>
        <v>88557071</v>
      </c>
      <c r="N45" s="283">
        <f t="shared" si="4"/>
        <v>3.5058222882026917E-2</v>
      </c>
      <c r="O45" s="90"/>
      <c r="P45" s="257"/>
      <c r="Q45" s="258"/>
      <c r="R45" s="88">
        <f t="shared" si="27"/>
        <v>1261535260</v>
      </c>
      <c r="S45" s="89">
        <f t="shared" si="21"/>
        <v>0.62439952380520047</v>
      </c>
      <c r="T45" s="88">
        <f t="shared" si="28"/>
        <v>41981841</v>
      </c>
      <c r="U45" s="88">
        <f t="shared" si="29"/>
        <v>1303517101.6243994</v>
      </c>
    </row>
    <row r="46" spans="1:21" ht="14.25" customHeight="1">
      <c r="A46" s="33" t="s">
        <v>41</v>
      </c>
      <c r="B46" s="90">
        <f>'[7]x programas presup'!B23</f>
        <v>2530000000</v>
      </c>
      <c r="C46" s="90"/>
      <c r="D46" s="88">
        <f t="shared" si="26"/>
        <v>2530000000</v>
      </c>
      <c r="E46" s="90">
        <f>'[7]x programas presup'!E23</f>
        <v>2224654546</v>
      </c>
      <c r="F46" s="89">
        <f t="shared" si="19"/>
        <v>0.87931009723320153</v>
      </c>
      <c r="G46" s="90">
        <f>'[7]x programas presup'!G23</f>
        <v>1003998073</v>
      </c>
      <c r="H46" s="258">
        <f t="shared" si="1"/>
        <v>0.39683718300395254</v>
      </c>
      <c r="I46" s="90">
        <f>'[7]x programas presup'!K23</f>
        <v>259698633</v>
      </c>
      <c r="J46" s="258">
        <f t="shared" si="2"/>
        <v>0.10264768102766798</v>
      </c>
      <c r="K46" s="90">
        <f>'[7]x programas presup'!M23</f>
        <v>137225474</v>
      </c>
      <c r="L46" s="258">
        <f t="shared" si="3"/>
        <v>5.4239317786561263E-2</v>
      </c>
      <c r="M46" s="90">
        <f>'[7]x programas presup'!O23</f>
        <v>763488112</v>
      </c>
      <c r="N46" s="283">
        <f t="shared" si="4"/>
        <v>0.30177395731225298</v>
      </c>
      <c r="O46" s="90">
        <f>'[7]x programas presup'!Q23</f>
        <v>10040000</v>
      </c>
      <c r="P46" s="90"/>
      <c r="Q46" s="258">
        <f t="shared" si="20"/>
        <v>0</v>
      </c>
      <c r="R46" s="88">
        <f t="shared" si="27"/>
        <v>744299440</v>
      </c>
      <c r="S46" s="89">
        <f t="shared" si="21"/>
        <v>0.74133552644776834</v>
      </c>
      <c r="T46" s="88">
        <f t="shared" si="28"/>
        <v>122473159</v>
      </c>
      <c r="U46" s="88">
        <f t="shared" si="29"/>
        <v>866772599.74133551</v>
      </c>
    </row>
    <row r="47" spans="1:21" ht="14.25" customHeight="1">
      <c r="A47" s="33" t="s">
        <v>45</v>
      </c>
      <c r="B47" s="257">
        <f>'[7]x programas presup'!B25</f>
        <v>9000000000</v>
      </c>
      <c r="C47" s="257"/>
      <c r="D47" s="88">
        <f t="shared" si="26"/>
        <v>9000000000</v>
      </c>
      <c r="E47" s="257">
        <f>'[7]x programas presup'!E25</f>
        <v>8657155729</v>
      </c>
      <c r="F47" s="89">
        <f t="shared" si="19"/>
        <v>0.96190619211111106</v>
      </c>
      <c r="G47" s="257">
        <f>'[7]x programas presup'!G25</f>
        <v>4677720159</v>
      </c>
      <c r="H47" s="258">
        <f t="shared" si="1"/>
        <v>0.51974668433333338</v>
      </c>
      <c r="I47" s="257">
        <f>'[7]x programas presup'!K25</f>
        <v>188671680</v>
      </c>
      <c r="J47" s="258">
        <f t="shared" si="2"/>
        <v>2.0963519999999999E-2</v>
      </c>
      <c r="K47" s="257">
        <f>'[7]x programas presup'!M25</f>
        <v>0</v>
      </c>
      <c r="L47" s="283">
        <f t="shared" si="3"/>
        <v>0</v>
      </c>
      <c r="M47" s="90">
        <f>'[7]x programas presup'!O25</f>
        <v>1998849180</v>
      </c>
      <c r="N47" s="283">
        <f t="shared" si="4"/>
        <v>0.22209435333333333</v>
      </c>
      <c r="O47" s="90">
        <f>'[7]x programas presup'!Q25</f>
        <v>2315002369</v>
      </c>
      <c r="P47" s="90">
        <f>'[7]x programas presup'!R25</f>
        <v>946431729</v>
      </c>
      <c r="Q47" s="258">
        <f t="shared" si="20"/>
        <v>0.40882538250223277</v>
      </c>
      <c r="R47" s="88">
        <f t="shared" si="27"/>
        <v>4489048479</v>
      </c>
      <c r="S47" s="89">
        <f t="shared" si="21"/>
        <v>0.95966588988078028</v>
      </c>
      <c r="T47" s="88">
        <f t="shared" si="28"/>
        <v>188671680</v>
      </c>
      <c r="U47" s="88">
        <f t="shared" si="29"/>
        <v>4677720159.9596663</v>
      </c>
    </row>
    <row r="48" spans="1:21" ht="14.25" customHeight="1">
      <c r="A48" s="33" t="s">
        <v>31</v>
      </c>
      <c r="B48" s="257">
        <f>'[7]x programas presup'!B29</f>
        <v>6141000000</v>
      </c>
      <c r="C48" s="257"/>
      <c r="D48" s="88">
        <f t="shared" si="26"/>
        <v>6141000000</v>
      </c>
      <c r="E48" s="257">
        <f>'[7]x programas presup'!E29</f>
        <v>5848874446</v>
      </c>
      <c r="F48" s="89">
        <f t="shared" si="19"/>
        <v>0.95243029571730986</v>
      </c>
      <c r="G48" s="257">
        <f>'[7]x programas presup'!G29</f>
        <v>5086736922</v>
      </c>
      <c r="H48" s="258">
        <f t="shared" si="1"/>
        <v>0.82832387591597456</v>
      </c>
      <c r="I48" s="257">
        <f>'[7]x programas presup'!K29</f>
        <v>2355939639</v>
      </c>
      <c r="J48" s="258">
        <f t="shared" si="2"/>
        <v>0.38364104201270149</v>
      </c>
      <c r="K48" s="257">
        <f>'[7]x programas presup'!M29</f>
        <v>2190014030</v>
      </c>
      <c r="L48" s="283">
        <f t="shared" si="3"/>
        <v>0.3566217277316398</v>
      </c>
      <c r="M48" s="90">
        <f>'[7]x programas presup'!O29</f>
        <v>1548541938</v>
      </c>
      <c r="N48" s="283">
        <f t="shared" si="4"/>
        <v>0.25216445823155836</v>
      </c>
      <c r="O48" s="90">
        <f>'[7]x programas presup'!Q29</f>
        <v>332415690</v>
      </c>
      <c r="P48" s="257">
        <f>'[7]x programas presup'!R29</f>
        <v>316215860</v>
      </c>
      <c r="Q48" s="258">
        <f t="shared" si="20"/>
        <v>0.95126634967200252</v>
      </c>
      <c r="R48" s="88">
        <f t="shared" si="27"/>
        <v>2730797283</v>
      </c>
      <c r="S48" s="89">
        <f t="shared" si="21"/>
        <v>0.53684657273887615</v>
      </c>
      <c r="T48" s="88">
        <f t="shared" si="28"/>
        <v>165925609</v>
      </c>
      <c r="U48" s="88">
        <f t="shared" si="29"/>
        <v>2896722892.5368466</v>
      </c>
    </row>
    <row r="712" spans="1:1">
      <c r="A712" s="291"/>
    </row>
    <row r="713" spans="1:1">
      <c r="A713" s="291"/>
    </row>
    <row r="714" spans="1:1">
      <c r="A714" s="291"/>
    </row>
    <row r="715" spans="1:1">
      <c r="A715" s="291"/>
    </row>
    <row r="716" spans="1:1">
      <c r="A716" s="291"/>
    </row>
    <row r="717" spans="1:1">
      <c r="A717" s="291"/>
    </row>
    <row r="718" spans="1:1">
      <c r="A718" s="291"/>
    </row>
    <row r="719" spans="1:1">
      <c r="A719" s="291"/>
    </row>
    <row r="720" spans="1:1">
      <c r="A720" s="291"/>
    </row>
    <row r="721" spans="1:1">
      <c r="A721" s="291"/>
    </row>
    <row r="722" spans="1:1">
      <c r="A722" s="291"/>
    </row>
    <row r="723" spans="1:1">
      <c r="A723" s="291"/>
    </row>
    <row r="724" spans="1:1">
      <c r="A724" s="291"/>
    </row>
    <row r="725" spans="1:1">
      <c r="A725" s="291"/>
    </row>
    <row r="726" spans="1:1">
      <c r="A726" s="291"/>
    </row>
    <row r="727" spans="1:1">
      <c r="A727" s="291"/>
    </row>
    <row r="728" spans="1:1">
      <c r="A728" s="291"/>
    </row>
    <row r="729" spans="1:1">
      <c r="A729" s="291"/>
    </row>
    <row r="730" spans="1:1">
      <c r="A730" s="291"/>
    </row>
    <row r="731" spans="1:1">
      <c r="A731" s="291"/>
    </row>
    <row r="732" spans="1:1">
      <c r="A732" s="291"/>
    </row>
    <row r="733" spans="1:1">
      <c r="A733" s="291"/>
    </row>
    <row r="734" spans="1:1">
      <c r="A734" s="291"/>
    </row>
    <row r="735" spans="1:1">
      <c r="A735" s="291"/>
    </row>
    <row r="736" spans="1:1">
      <c r="A736" s="291"/>
    </row>
    <row r="737" spans="1:1">
      <c r="A737" s="291"/>
    </row>
    <row r="738" spans="1:1">
      <c r="A738" s="291"/>
    </row>
    <row r="739" spans="1:1">
      <c r="A739" s="291"/>
    </row>
    <row r="740" spans="1:1">
      <c r="A740" s="291"/>
    </row>
    <row r="741" spans="1:1">
      <c r="A741" s="291"/>
    </row>
    <row r="742" spans="1:1">
      <c r="A742" s="291"/>
    </row>
    <row r="743" spans="1:1">
      <c r="A743" s="291"/>
    </row>
    <row r="744" spans="1:1">
      <c r="A744" s="291"/>
    </row>
    <row r="745" spans="1:1">
      <c r="A745" s="291"/>
    </row>
    <row r="746" spans="1:1">
      <c r="A746" s="291"/>
    </row>
    <row r="747" spans="1:1">
      <c r="A747" s="291"/>
    </row>
    <row r="748" spans="1:1">
      <c r="A748" s="291"/>
    </row>
    <row r="749" spans="1:1">
      <c r="A749" s="291"/>
    </row>
    <row r="750" spans="1:1">
      <c r="A750" s="291"/>
    </row>
    <row r="751" spans="1:1">
      <c r="A751" s="291"/>
    </row>
    <row r="752" spans="1:1">
      <c r="A752" s="291"/>
    </row>
    <row r="753" spans="1:1">
      <c r="A753" s="291"/>
    </row>
    <row r="754" spans="1:1">
      <c r="A754" s="291"/>
    </row>
    <row r="755" spans="1:1">
      <c r="A755" s="291"/>
    </row>
    <row r="756" spans="1:1">
      <c r="A756" s="291"/>
    </row>
    <row r="757" spans="1:1">
      <c r="A757" s="291"/>
    </row>
    <row r="758" spans="1:1">
      <c r="A758" s="291"/>
    </row>
    <row r="759" spans="1:1">
      <c r="A759" s="291"/>
    </row>
    <row r="760" spans="1:1">
      <c r="A760" s="291"/>
    </row>
    <row r="761" spans="1:1">
      <c r="A761" s="291"/>
    </row>
    <row r="762" spans="1:1">
      <c r="A762" s="291"/>
    </row>
    <row r="763" spans="1:1">
      <c r="A763" s="291"/>
    </row>
    <row r="764" spans="1:1">
      <c r="A764" s="291"/>
    </row>
    <row r="765" spans="1:1">
      <c r="A765" s="291"/>
    </row>
    <row r="766" spans="1:1">
      <c r="A766" s="291"/>
    </row>
    <row r="767" spans="1:1">
      <c r="A767" s="291"/>
    </row>
    <row r="768" spans="1:1">
      <c r="A768" s="291"/>
    </row>
    <row r="769" spans="1:1">
      <c r="A769" s="291"/>
    </row>
    <row r="770" spans="1:1">
      <c r="A770" s="291"/>
    </row>
    <row r="771" spans="1:1">
      <c r="A771" s="291"/>
    </row>
    <row r="772" spans="1:1">
      <c r="A772" s="291"/>
    </row>
    <row r="773" spans="1:1">
      <c r="A773" s="291"/>
    </row>
    <row r="774" spans="1:1">
      <c r="A774" s="291"/>
    </row>
    <row r="775" spans="1:1">
      <c r="A775" s="291"/>
    </row>
    <row r="776" spans="1:1">
      <c r="A776" s="291"/>
    </row>
    <row r="777" spans="1:1">
      <c r="A777" s="291"/>
    </row>
    <row r="778" spans="1:1">
      <c r="A778" s="291"/>
    </row>
    <row r="779" spans="1:1">
      <c r="A779" s="291"/>
    </row>
    <row r="780" spans="1:1">
      <c r="A780" s="291"/>
    </row>
    <row r="781" spans="1:1">
      <c r="A781" s="291"/>
    </row>
    <row r="782" spans="1:1">
      <c r="A782" s="291"/>
    </row>
    <row r="783" spans="1:1">
      <c r="A783" s="291"/>
    </row>
    <row r="784" spans="1:1">
      <c r="A784" s="291"/>
    </row>
    <row r="785" spans="1:1">
      <c r="A785" s="291"/>
    </row>
    <row r="786" spans="1:1">
      <c r="A786" s="291"/>
    </row>
    <row r="787" spans="1:1">
      <c r="A787" s="291"/>
    </row>
    <row r="788" spans="1:1">
      <c r="A788" s="291"/>
    </row>
    <row r="789" spans="1:1">
      <c r="A789" s="291"/>
    </row>
    <row r="790" spans="1:1">
      <c r="A790" s="291"/>
    </row>
    <row r="791" spans="1:1">
      <c r="A791" s="291"/>
    </row>
    <row r="792" spans="1:1">
      <c r="A792" s="291"/>
    </row>
    <row r="793" spans="1:1">
      <c r="A793" s="291"/>
    </row>
    <row r="794" spans="1:1">
      <c r="A794" s="291"/>
    </row>
    <row r="795" spans="1:1">
      <c r="A795" s="291"/>
    </row>
    <row r="796" spans="1:1">
      <c r="A796" s="291"/>
    </row>
    <row r="797" spans="1:1">
      <c r="A797" s="291"/>
    </row>
    <row r="798" spans="1:1">
      <c r="A798" s="291"/>
    </row>
    <row r="799" spans="1:1">
      <c r="A799" s="291"/>
    </row>
    <row r="800" spans="1:1">
      <c r="A800" s="291"/>
    </row>
    <row r="801" spans="1:1">
      <c r="A801" s="291"/>
    </row>
    <row r="802" spans="1:1">
      <c r="A802" s="291"/>
    </row>
    <row r="803" spans="1:1">
      <c r="A803" s="291"/>
    </row>
    <row r="804" spans="1:1">
      <c r="A804" s="291"/>
    </row>
    <row r="805" spans="1:1">
      <c r="A805" s="291"/>
    </row>
    <row r="806" spans="1:1">
      <c r="A806" s="291"/>
    </row>
    <row r="807" spans="1:1">
      <c r="A807" s="291"/>
    </row>
    <row r="808" spans="1:1">
      <c r="A808" s="291"/>
    </row>
    <row r="809" spans="1:1">
      <c r="A809" s="291"/>
    </row>
    <row r="810" spans="1:1">
      <c r="A810" s="291"/>
    </row>
    <row r="811" spans="1:1">
      <c r="A811" s="291"/>
    </row>
    <row r="812" spans="1:1">
      <c r="A812" s="291"/>
    </row>
    <row r="813" spans="1:1">
      <c r="A813" s="291"/>
    </row>
    <row r="814" spans="1:1">
      <c r="A814" s="291"/>
    </row>
    <row r="815" spans="1:1">
      <c r="A815" s="291"/>
    </row>
    <row r="816" spans="1:1">
      <c r="A816" s="291"/>
    </row>
    <row r="817" spans="1:1">
      <c r="A817" s="291"/>
    </row>
    <row r="818" spans="1:1">
      <c r="A818" s="291"/>
    </row>
    <row r="819" spans="1:1">
      <c r="A819" s="291"/>
    </row>
    <row r="820" spans="1:1">
      <c r="A820" s="291"/>
    </row>
    <row r="821" spans="1:1">
      <c r="A821" s="291"/>
    </row>
    <row r="822" spans="1:1">
      <c r="A822" s="291"/>
    </row>
    <row r="823" spans="1:1">
      <c r="A823" s="291"/>
    </row>
    <row r="824" spans="1:1">
      <c r="A824" s="291"/>
    </row>
    <row r="825" spans="1:1">
      <c r="A825" s="291"/>
    </row>
    <row r="826" spans="1:1">
      <c r="A826" s="291"/>
    </row>
    <row r="827" spans="1:1">
      <c r="A827" s="291"/>
    </row>
    <row r="828" spans="1:1">
      <c r="A828" s="291"/>
    </row>
    <row r="829" spans="1:1">
      <c r="A829" s="291"/>
    </row>
    <row r="830" spans="1:1">
      <c r="A830" s="291"/>
    </row>
    <row r="831" spans="1:1">
      <c r="A831" s="291"/>
    </row>
    <row r="832" spans="1:1">
      <c r="A832" s="291"/>
    </row>
    <row r="833" spans="1:1">
      <c r="A833" s="291"/>
    </row>
    <row r="834" spans="1:1">
      <c r="A834" s="291"/>
    </row>
    <row r="835" spans="1:1">
      <c r="A835" s="291"/>
    </row>
    <row r="836" spans="1:1">
      <c r="A836" s="291"/>
    </row>
    <row r="837" spans="1:1">
      <c r="A837" s="291"/>
    </row>
    <row r="838" spans="1:1">
      <c r="A838" s="291"/>
    </row>
    <row r="839" spans="1:1">
      <c r="A839" s="291"/>
    </row>
    <row r="840" spans="1:1">
      <c r="A840" s="291"/>
    </row>
    <row r="841" spans="1:1">
      <c r="A841" s="291"/>
    </row>
    <row r="842" spans="1:1">
      <c r="A842" s="291"/>
    </row>
    <row r="843" spans="1:1">
      <c r="A843" s="291"/>
    </row>
    <row r="844" spans="1:1">
      <c r="A844" s="291"/>
    </row>
    <row r="845" spans="1:1">
      <c r="A845" s="291"/>
    </row>
    <row r="846" spans="1:1">
      <c r="A846" s="291"/>
    </row>
    <row r="847" spans="1:1">
      <c r="A847" s="291"/>
    </row>
    <row r="848" spans="1:1">
      <c r="A848" s="291"/>
    </row>
    <row r="849" spans="1:1">
      <c r="A849" s="291"/>
    </row>
    <row r="850" spans="1:1">
      <c r="A850" s="291"/>
    </row>
    <row r="851" spans="1:1">
      <c r="A851" s="291"/>
    </row>
    <row r="852" spans="1:1">
      <c r="A852" s="291"/>
    </row>
    <row r="853" spans="1:1">
      <c r="A853" s="291"/>
    </row>
    <row r="854" spans="1:1">
      <c r="A854" s="291"/>
    </row>
    <row r="855" spans="1:1">
      <c r="A855" s="291"/>
    </row>
    <row r="856" spans="1:1">
      <c r="A856" s="291"/>
    </row>
    <row r="857" spans="1:1">
      <c r="A857" s="291"/>
    </row>
    <row r="858" spans="1:1">
      <c r="A858" s="291"/>
    </row>
    <row r="859" spans="1:1">
      <c r="A859" s="291"/>
    </row>
    <row r="860" spans="1:1">
      <c r="A860" s="291"/>
    </row>
    <row r="861" spans="1:1">
      <c r="A861" s="291"/>
    </row>
    <row r="862" spans="1:1">
      <c r="A862" s="291"/>
    </row>
    <row r="863" spans="1:1">
      <c r="A863" s="291"/>
    </row>
    <row r="864" spans="1:1">
      <c r="A864" s="291"/>
    </row>
    <row r="865" spans="1:1">
      <c r="A865" s="291"/>
    </row>
    <row r="866" spans="1:1">
      <c r="A866" s="291"/>
    </row>
    <row r="867" spans="1:1">
      <c r="A867" s="291"/>
    </row>
    <row r="868" spans="1:1">
      <c r="A868" s="291"/>
    </row>
    <row r="869" spans="1:1">
      <c r="A869" s="291"/>
    </row>
    <row r="870" spans="1:1">
      <c r="A870" s="291"/>
    </row>
    <row r="871" spans="1:1">
      <c r="A871" s="291"/>
    </row>
    <row r="872" spans="1:1">
      <c r="A872" s="291"/>
    </row>
    <row r="873" spans="1:1">
      <c r="A873" s="291"/>
    </row>
    <row r="874" spans="1:1">
      <c r="A874" s="291"/>
    </row>
    <row r="875" spans="1:1">
      <c r="A875" s="291"/>
    </row>
    <row r="876" spans="1:1">
      <c r="A876" s="291"/>
    </row>
    <row r="877" spans="1:1">
      <c r="A877" s="291"/>
    </row>
    <row r="878" spans="1:1">
      <c r="A878" s="291"/>
    </row>
    <row r="879" spans="1:1">
      <c r="A879" s="291"/>
    </row>
    <row r="880" spans="1:1">
      <c r="A880" s="291"/>
    </row>
    <row r="881" spans="1:1">
      <c r="A881" s="291"/>
    </row>
    <row r="882" spans="1:1">
      <c r="A882" s="291"/>
    </row>
    <row r="883" spans="1:1">
      <c r="A883" s="291"/>
    </row>
    <row r="884" spans="1:1">
      <c r="A884" s="291"/>
    </row>
    <row r="885" spans="1:1">
      <c r="A885" s="291"/>
    </row>
  </sheetData>
  <mergeCells count="15">
    <mergeCell ref="A8:A9"/>
    <mergeCell ref="B8:D8"/>
    <mergeCell ref="E8:F8"/>
    <mergeCell ref="G8:H8"/>
    <mergeCell ref="I8:J8"/>
    <mergeCell ref="A1:U1"/>
    <mergeCell ref="A2:U2"/>
    <mergeCell ref="A3:U3"/>
    <mergeCell ref="A4:U4"/>
    <mergeCell ref="A5:U5"/>
    <mergeCell ref="K8:L8"/>
    <mergeCell ref="M8:N8"/>
    <mergeCell ref="O8:Q8"/>
    <mergeCell ref="R8:U8"/>
    <mergeCell ref="R9:S9"/>
  </mergeCells>
  <pageMargins left="0.75" right="0.75" top="1" bottom="1" header="0" footer="0"/>
  <pageSetup paperSize="14"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5"/>
  <sheetViews>
    <sheetView workbookViewId="0">
      <selection activeCell="A52" sqref="A52:L61"/>
    </sheetView>
  </sheetViews>
  <sheetFormatPr baseColWidth="10" defaultColWidth="15" defaultRowHeight="12"/>
  <cols>
    <col min="1" max="1" width="50.33203125" style="27" customWidth="1"/>
    <col min="2" max="5" width="15" style="35" customWidth="1"/>
    <col min="6" max="6" width="8" style="35" customWidth="1"/>
    <col min="7" max="7" width="15" style="27"/>
    <col min="8" max="8" width="10.83203125" style="27" customWidth="1"/>
    <col min="9" max="9" width="15" style="27"/>
    <col min="10" max="10" width="9.83203125" style="27" customWidth="1"/>
    <col min="11" max="11" width="15" style="27"/>
    <col min="12" max="12" width="9.5" style="27" customWidth="1"/>
    <col min="13" max="16384" width="15" style="27"/>
  </cols>
  <sheetData>
    <row r="1" spans="1:12" ht="10.5" customHeight="1">
      <c r="A1" s="418" t="s">
        <v>48</v>
      </c>
      <c r="B1" s="419"/>
      <c r="C1" s="419"/>
      <c r="D1" s="419"/>
      <c r="E1" s="419"/>
      <c r="F1" s="419"/>
      <c r="G1" s="419"/>
      <c r="H1" s="419"/>
      <c r="I1" s="419"/>
      <c r="J1" s="419"/>
      <c r="K1" s="419"/>
      <c r="L1" s="419"/>
    </row>
    <row r="2" spans="1:12" ht="12" customHeight="1">
      <c r="A2" s="418" t="s">
        <v>131</v>
      </c>
      <c r="B2" s="419"/>
      <c r="C2" s="419"/>
      <c r="D2" s="419"/>
      <c r="E2" s="419"/>
      <c r="F2" s="419"/>
      <c r="G2" s="419"/>
      <c r="H2" s="419"/>
      <c r="I2" s="419"/>
      <c r="J2" s="419"/>
      <c r="K2" s="419"/>
      <c r="L2" s="419"/>
    </row>
    <row r="3" spans="1:12" ht="12" customHeight="1">
      <c r="A3" s="419"/>
      <c r="B3" s="419"/>
      <c r="C3" s="419"/>
      <c r="D3" s="419"/>
      <c r="E3" s="419"/>
      <c r="F3" s="419"/>
      <c r="G3" s="419"/>
      <c r="H3" s="419"/>
      <c r="I3" s="419"/>
      <c r="J3" s="419"/>
      <c r="K3" s="419"/>
      <c r="L3" s="419"/>
    </row>
    <row r="4" spans="1:12" ht="12" customHeight="1">
      <c r="A4" s="419"/>
      <c r="B4" s="419"/>
      <c r="C4" s="419"/>
      <c r="D4" s="419"/>
      <c r="E4" s="419"/>
      <c r="F4" s="419"/>
      <c r="G4" s="419"/>
      <c r="H4" s="419"/>
      <c r="I4" s="419"/>
      <c r="J4" s="419"/>
      <c r="K4" s="419"/>
      <c r="L4" s="419"/>
    </row>
    <row r="5" spans="1:12" ht="12" hidden="1" customHeight="1">
      <c r="A5" s="424" t="s">
        <v>49</v>
      </c>
      <c r="B5" s="424"/>
      <c r="C5" s="424"/>
      <c r="D5" s="424"/>
      <c r="E5" s="424"/>
      <c r="F5" s="424"/>
    </row>
    <row r="6" spans="1:12" ht="12" hidden="1" customHeight="1">
      <c r="A6" s="82"/>
      <c r="B6" s="83"/>
      <c r="C6" s="83"/>
      <c r="D6" s="83"/>
      <c r="E6" s="83"/>
      <c r="F6" s="83"/>
    </row>
    <row r="7" spans="1:12" ht="12" hidden="1" customHeight="1">
      <c r="A7" s="82"/>
      <c r="B7" s="83"/>
      <c r="C7" s="83"/>
      <c r="D7" s="83"/>
      <c r="E7" s="84"/>
      <c r="F7" s="84"/>
    </row>
    <row r="8" spans="1:12" ht="30" customHeight="1">
      <c r="A8" s="425" t="s">
        <v>50</v>
      </c>
      <c r="B8" s="427" t="s">
        <v>51</v>
      </c>
      <c r="C8" s="428"/>
      <c r="D8" s="429"/>
      <c r="E8" s="421" t="s">
        <v>81</v>
      </c>
      <c r="F8" s="422"/>
      <c r="G8" s="422"/>
      <c r="H8" s="422"/>
      <c r="I8" s="422"/>
      <c r="J8" s="422"/>
      <c r="K8" s="422"/>
      <c r="L8" s="423"/>
    </row>
    <row r="9" spans="1:12" ht="55.5" customHeight="1">
      <c r="A9" s="426"/>
      <c r="B9" s="85" t="s">
        <v>54</v>
      </c>
      <c r="C9" s="85" t="s">
        <v>80</v>
      </c>
      <c r="D9" s="85" t="s">
        <v>55</v>
      </c>
      <c r="E9" s="86" t="s">
        <v>120</v>
      </c>
      <c r="F9" s="86" t="s">
        <v>8</v>
      </c>
      <c r="G9" s="87" t="s">
        <v>121</v>
      </c>
      <c r="H9" s="87" t="s">
        <v>8</v>
      </c>
      <c r="I9" s="87" t="s">
        <v>122</v>
      </c>
      <c r="J9" s="87" t="s">
        <v>8</v>
      </c>
      <c r="K9" s="96" t="s">
        <v>123</v>
      </c>
      <c r="L9" s="96" t="s">
        <v>8</v>
      </c>
    </row>
    <row r="10" spans="1:12" ht="24.75" customHeight="1">
      <c r="A10" s="97" t="s">
        <v>53</v>
      </c>
      <c r="B10" s="98">
        <f>SUM(B11+B22+B35+B42)</f>
        <v>350574000000</v>
      </c>
      <c r="C10" s="98">
        <f>SUM(C11+C22+C35+C42)</f>
        <v>0</v>
      </c>
      <c r="D10" s="98">
        <f>SUM(D11+D22+D35+D42)</f>
        <v>350574000000</v>
      </c>
      <c r="E10" s="98">
        <f>SUM(E11+E22+E35+E42)</f>
        <v>35714193857</v>
      </c>
      <c r="F10" s="99">
        <f t="shared" ref="F10:F17" si="0">SUM(E10/D10)</f>
        <v>0.10187348136769983</v>
      </c>
      <c r="G10" s="98">
        <f>SUM(G11+G22+G35+G42)</f>
        <v>45777397430</v>
      </c>
      <c r="H10" s="99">
        <f t="shared" ref="H10:H17" si="1">SUM(G10/D10)</f>
        <v>0.13057841548432</v>
      </c>
      <c r="I10" s="98">
        <v>50111963938</v>
      </c>
      <c r="J10" s="99">
        <v>0.14294261393600211</v>
      </c>
      <c r="K10" s="63">
        <v>60880532761</v>
      </c>
      <c r="L10" s="64">
        <v>0.17365957760986267</v>
      </c>
    </row>
    <row r="11" spans="1:12" ht="35.25" customHeight="1">
      <c r="A11" s="100" t="s">
        <v>116</v>
      </c>
      <c r="B11" s="101">
        <f>SUM(B12:B21)</f>
        <v>216491000000</v>
      </c>
      <c r="C11" s="101">
        <f>SUM(C12:C21)</f>
        <v>0</v>
      </c>
      <c r="D11" s="101">
        <f>SUM(D12:D21)</f>
        <v>216491000000</v>
      </c>
      <c r="E11" s="101">
        <f>SUM(E12:E21)</f>
        <v>5352033611</v>
      </c>
      <c r="F11" s="102">
        <f t="shared" si="0"/>
        <v>2.472173721309431E-2</v>
      </c>
      <c r="G11" s="101">
        <f>SUM(G12:G21)</f>
        <v>12650535818</v>
      </c>
      <c r="H11" s="102">
        <f t="shared" si="1"/>
        <v>5.8434465257216232E-2</v>
      </c>
      <c r="I11" s="101">
        <v>14346243068</v>
      </c>
      <c r="J11" s="102">
        <v>6.6267156916453795E-2</v>
      </c>
      <c r="K11" s="73">
        <v>22795321902</v>
      </c>
      <c r="L11" s="72">
        <v>0.10529454758858336</v>
      </c>
    </row>
    <row r="12" spans="1:12">
      <c r="A12" s="33" t="s">
        <v>10</v>
      </c>
      <c r="B12" s="88">
        <f>'[8]x programas presup'!B13</f>
        <v>141509000000</v>
      </c>
      <c r="C12" s="88"/>
      <c r="D12" s="88">
        <f t="shared" ref="D12:D20" si="2">SUM(B12:C12)</f>
        <v>141509000000</v>
      </c>
      <c r="E12" s="88">
        <f>'[8]x programas presup'!G13</f>
        <v>0</v>
      </c>
      <c r="F12" s="89">
        <f t="shared" si="0"/>
        <v>0</v>
      </c>
      <c r="G12" s="88">
        <f>'[9]x programas presup'!G13</f>
        <v>0</v>
      </c>
      <c r="H12" s="89">
        <f t="shared" si="1"/>
        <v>0</v>
      </c>
      <c r="I12" s="88">
        <v>0</v>
      </c>
      <c r="J12" s="89">
        <v>0</v>
      </c>
      <c r="K12" s="9">
        <v>1406017032</v>
      </c>
      <c r="L12" s="13">
        <v>9.9358841628447662E-3</v>
      </c>
    </row>
    <row r="13" spans="1:12">
      <c r="A13" s="33" t="s">
        <v>20</v>
      </c>
      <c r="B13" s="90">
        <f>'[8]x programas presup'!B20</f>
        <v>36197000000</v>
      </c>
      <c r="C13" s="90">
        <f>'[8]x programas presup'!C20</f>
        <v>0</v>
      </c>
      <c r="D13" s="88">
        <f t="shared" si="2"/>
        <v>36197000000</v>
      </c>
      <c r="E13" s="90">
        <f>'[8]x programas presup'!G20</f>
        <v>2124857148</v>
      </c>
      <c r="F13" s="91">
        <f t="shared" si="0"/>
        <v>5.8702576125093241E-2</v>
      </c>
      <c r="G13" s="90">
        <f>'[9]x programas presup'!G20</f>
        <v>2503685213</v>
      </c>
      <c r="H13" s="91">
        <f t="shared" si="1"/>
        <v>6.9168307124899853E-2</v>
      </c>
      <c r="I13" s="90">
        <v>3700996791</v>
      </c>
      <c r="J13" s="91">
        <v>0.10224595383595325</v>
      </c>
      <c r="K13" s="11">
        <v>10460547888</v>
      </c>
      <c r="L13" s="15">
        <v>0.2889893606652485</v>
      </c>
    </row>
    <row r="14" spans="1:12">
      <c r="A14" s="33" t="s">
        <v>26</v>
      </c>
      <c r="B14" s="90">
        <f>'[8]x programas presup'!B19</f>
        <v>3119000000</v>
      </c>
      <c r="C14" s="90"/>
      <c r="D14" s="88">
        <f t="shared" si="2"/>
        <v>3119000000</v>
      </c>
      <c r="E14" s="90">
        <f>'[8]x programas presup'!G19</f>
        <v>0</v>
      </c>
      <c r="F14" s="91">
        <f t="shared" si="0"/>
        <v>0</v>
      </c>
      <c r="G14" s="90">
        <f>'[9]x programas presup'!G19</f>
        <v>0</v>
      </c>
      <c r="H14" s="91">
        <f t="shared" si="1"/>
        <v>0</v>
      </c>
      <c r="I14" s="90">
        <v>350314935</v>
      </c>
      <c r="J14" s="91">
        <v>0.11231642673933953</v>
      </c>
      <c r="K14" s="11">
        <v>390506472</v>
      </c>
      <c r="L14" s="15">
        <v>0.12520245976274447</v>
      </c>
    </row>
    <row r="15" spans="1:12">
      <c r="A15" s="33" t="s">
        <v>21</v>
      </c>
      <c r="B15" s="90">
        <f>'[8]x programas presup'!B21</f>
        <v>7382000000</v>
      </c>
      <c r="C15" s="90"/>
      <c r="D15" s="88">
        <f t="shared" si="2"/>
        <v>7382000000</v>
      </c>
      <c r="E15" s="90">
        <f>'[8]x programas presup'!G21</f>
        <v>3227176463</v>
      </c>
      <c r="F15" s="91">
        <f t="shared" si="0"/>
        <v>0.43716830980764021</v>
      </c>
      <c r="G15" s="90">
        <f>'[9]x programas presup'!G21</f>
        <v>3318507000</v>
      </c>
      <c r="H15" s="91">
        <f t="shared" si="1"/>
        <v>0.44954036846383094</v>
      </c>
      <c r="I15" s="90">
        <v>3407611263</v>
      </c>
      <c r="J15" s="91">
        <v>0.46161084570577077</v>
      </c>
      <c r="K15" s="11">
        <v>3630822319</v>
      </c>
      <c r="L15" s="15">
        <v>0.49184805188295855</v>
      </c>
    </row>
    <row r="16" spans="1:12">
      <c r="A16" s="33" t="s">
        <v>9</v>
      </c>
      <c r="B16" s="90">
        <f>'[8]x programas presup'!B50</f>
        <v>2267000000</v>
      </c>
      <c r="C16" s="90"/>
      <c r="D16" s="88">
        <f t="shared" si="2"/>
        <v>2267000000</v>
      </c>
      <c r="E16" s="90">
        <f>'[8]x programas presup'!G50</f>
        <v>0</v>
      </c>
      <c r="F16" s="91">
        <f t="shared" si="0"/>
        <v>0</v>
      </c>
      <c r="G16" s="90">
        <f>'[9]x programas presup'!G50</f>
        <v>109346391</v>
      </c>
      <c r="H16" s="91">
        <f t="shared" si="1"/>
        <v>4.8233961623290696E-2</v>
      </c>
      <c r="I16" s="90">
        <v>168322865</v>
      </c>
      <c r="J16" s="91">
        <v>7.4249168504631674E-2</v>
      </c>
      <c r="K16" s="10">
        <v>188430977</v>
      </c>
      <c r="L16" s="15">
        <v>8.3119089986766648E-2</v>
      </c>
    </row>
    <row r="17" spans="1:12">
      <c r="A17" s="33" t="s">
        <v>12</v>
      </c>
      <c r="B17" s="90">
        <f>'[8]x programas presup'!B17</f>
        <v>5757000000</v>
      </c>
      <c r="C17" s="90"/>
      <c r="D17" s="88">
        <f t="shared" si="2"/>
        <v>5757000000</v>
      </c>
      <c r="E17" s="90">
        <f>'[8]x programas presup'!G17</f>
        <v>0</v>
      </c>
      <c r="F17" s="91">
        <f t="shared" si="0"/>
        <v>0</v>
      </c>
      <c r="G17" s="90">
        <f>'[9]x programas presup'!G17</f>
        <v>0</v>
      </c>
      <c r="H17" s="91">
        <f t="shared" si="1"/>
        <v>0</v>
      </c>
      <c r="I17" s="90">
        <v>0</v>
      </c>
      <c r="J17" s="91">
        <v>0</v>
      </c>
      <c r="K17" s="10">
        <v>0</v>
      </c>
      <c r="L17" s="15">
        <v>0</v>
      </c>
    </row>
    <row r="18" spans="1:12">
      <c r="A18" s="33" t="s">
        <v>63</v>
      </c>
      <c r="B18" s="88">
        <f>'[8]x programas presup'!B14</f>
        <v>12000000000</v>
      </c>
      <c r="C18" s="88"/>
      <c r="D18" s="88">
        <f t="shared" si="2"/>
        <v>12000000000</v>
      </c>
      <c r="E18" s="88">
        <f>'[8]x programas presup'!G14</f>
        <v>0</v>
      </c>
      <c r="F18" s="89"/>
      <c r="G18" s="88">
        <f>'[9]x programas presup'!G14</f>
        <v>6458997214</v>
      </c>
      <c r="H18" s="89"/>
      <c r="I18" s="88">
        <v>6458997214</v>
      </c>
      <c r="J18" s="89"/>
      <c r="K18" s="9">
        <v>6458997214</v>
      </c>
      <c r="L18" s="13"/>
    </row>
    <row r="19" spans="1:12" ht="25.5" customHeight="1">
      <c r="A19" s="33" t="s">
        <v>11</v>
      </c>
      <c r="B19" s="90"/>
      <c r="C19" s="90"/>
      <c r="D19" s="88"/>
      <c r="E19" s="90">
        <f>'[8]x programas presup'!G15</f>
        <v>0</v>
      </c>
      <c r="F19" s="91"/>
      <c r="G19" s="90">
        <f>'[9]x programas presup'!G15</f>
        <v>0</v>
      </c>
      <c r="H19" s="91"/>
      <c r="I19" s="90"/>
      <c r="J19" s="91"/>
      <c r="K19" s="10"/>
      <c r="L19" s="15"/>
    </row>
    <row r="20" spans="1:12">
      <c r="A20" s="33" t="s">
        <v>47</v>
      </c>
      <c r="B20" s="90">
        <f>'[8]x programas presup'!B12</f>
        <v>260000000</v>
      </c>
      <c r="C20" s="90"/>
      <c r="D20" s="88">
        <f t="shared" si="2"/>
        <v>260000000</v>
      </c>
      <c r="E20" s="90">
        <f>'[8]x programas presup'!G12</f>
        <v>0</v>
      </c>
      <c r="F20" s="91">
        <f>SUM(E20/D20)</f>
        <v>0</v>
      </c>
      <c r="G20" s="90">
        <f>'[9]x programas presup'!G12</f>
        <v>260000000</v>
      </c>
      <c r="H20" s="91">
        <f>SUM(G20/D20)</f>
        <v>1</v>
      </c>
      <c r="I20" s="90">
        <v>260000000</v>
      </c>
      <c r="J20" s="91">
        <v>1</v>
      </c>
      <c r="K20" s="10">
        <v>260000000</v>
      </c>
      <c r="L20" s="15">
        <v>1</v>
      </c>
    </row>
    <row r="21" spans="1:12" ht="25.5" customHeight="1">
      <c r="A21" s="92" t="s">
        <v>114</v>
      </c>
      <c r="B21" s="90">
        <f>'[8]x programas presup'!B22</f>
        <v>8000000000</v>
      </c>
      <c r="C21" s="90"/>
      <c r="D21" s="88">
        <f>SUM(B21:C21)</f>
        <v>8000000000</v>
      </c>
      <c r="E21" s="90"/>
      <c r="F21" s="91"/>
      <c r="G21" s="90"/>
      <c r="H21" s="91"/>
      <c r="I21" s="90"/>
      <c r="J21" s="91"/>
      <c r="K21" s="10"/>
      <c r="L21" s="15"/>
    </row>
    <row r="22" spans="1:12" ht="35.25" customHeight="1">
      <c r="A22" s="103" t="s">
        <v>117</v>
      </c>
      <c r="B22" s="104">
        <f>SUM(B23:B34)</f>
        <v>64889000000</v>
      </c>
      <c r="C22" s="104">
        <f>SUM(C23:C34)</f>
        <v>0</v>
      </c>
      <c r="D22" s="104">
        <f>SUM(D23:D34)</f>
        <v>64889000000</v>
      </c>
      <c r="E22" s="104">
        <f>SUM(E23:E34)</f>
        <v>2166910140</v>
      </c>
      <c r="F22" s="105">
        <f t="shared" ref="F22:F29" si="3">SUM(E22/D22)</f>
        <v>3.3394105934750111E-2</v>
      </c>
      <c r="G22" s="104">
        <f>SUM(G23:G34)</f>
        <v>3148008786</v>
      </c>
      <c r="H22" s="105">
        <f t="shared" ref="H22:H29" si="4">SUM(G22/D22)</f>
        <v>4.8513750959330547E-2</v>
      </c>
      <c r="I22" s="104">
        <v>4550800133</v>
      </c>
      <c r="J22" s="105">
        <v>7.0132073741312084E-2</v>
      </c>
      <c r="K22" s="70">
        <v>5368422852</v>
      </c>
      <c r="L22" s="71">
        <v>8.2732402286982379E-2</v>
      </c>
    </row>
    <row r="23" spans="1:12" ht="15" customHeight="1">
      <c r="A23" s="33" t="s">
        <v>36</v>
      </c>
      <c r="B23" s="90">
        <f>'[8]x programas presup'!B40</f>
        <v>21053000000</v>
      </c>
      <c r="C23" s="90"/>
      <c r="D23" s="88">
        <f>SUM(B23:C23)</f>
        <v>21053000000</v>
      </c>
      <c r="E23" s="90">
        <f>'[8]x programas presup'!G40</f>
        <v>0</v>
      </c>
      <c r="F23" s="91">
        <f t="shared" si="3"/>
        <v>0</v>
      </c>
      <c r="G23" s="90">
        <f>'[9]x programas presup'!G40</f>
        <v>0</v>
      </c>
      <c r="H23" s="91">
        <f t="shared" si="4"/>
        <v>0</v>
      </c>
      <c r="I23" s="90">
        <v>0</v>
      </c>
      <c r="J23" s="91">
        <v>0</v>
      </c>
      <c r="K23" s="10">
        <v>0</v>
      </c>
      <c r="L23" s="15">
        <v>0</v>
      </c>
    </row>
    <row r="24" spans="1:12" ht="15" customHeight="1">
      <c r="A24" s="33" t="s">
        <v>38</v>
      </c>
      <c r="B24" s="90">
        <f>'[8]x programas presup'!B27</f>
        <v>9410000000</v>
      </c>
      <c r="C24" s="90"/>
      <c r="D24" s="88">
        <f>SUM(B24:C24)</f>
        <v>9410000000</v>
      </c>
      <c r="E24" s="90">
        <f>'[8]x programas presup'!G27</f>
        <v>2166910140</v>
      </c>
      <c r="F24" s="91">
        <f t="shared" si="3"/>
        <v>0.23027737938363443</v>
      </c>
      <c r="G24" s="90">
        <f>'[9]x programas presup'!G27</f>
        <v>2166910140</v>
      </c>
      <c r="H24" s="91">
        <f t="shared" si="4"/>
        <v>0.23027737938363443</v>
      </c>
      <c r="I24" s="90">
        <v>2195905017</v>
      </c>
      <c r="J24" s="91">
        <v>0.23335866280552603</v>
      </c>
      <c r="K24" s="10">
        <v>2195905017</v>
      </c>
      <c r="L24" s="15">
        <v>0.23335866280552603</v>
      </c>
    </row>
    <row r="25" spans="1:12" ht="15" customHeight="1">
      <c r="A25" s="33" t="s">
        <v>43</v>
      </c>
      <c r="B25" s="90">
        <f>'[8]x programas presup'!B42</f>
        <v>3434000000</v>
      </c>
      <c r="C25" s="90"/>
      <c r="D25" s="88">
        <f>SUM(B25:C25)</f>
        <v>3434000000</v>
      </c>
      <c r="E25" s="90">
        <f>'[8]x programas presup'!G42</f>
        <v>0</v>
      </c>
      <c r="F25" s="91">
        <f t="shared" si="3"/>
        <v>0</v>
      </c>
      <c r="G25" s="90">
        <f>'[9]x programas presup'!G42</f>
        <v>0</v>
      </c>
      <c r="H25" s="91">
        <f t="shared" si="4"/>
        <v>0</v>
      </c>
      <c r="I25" s="90">
        <v>0</v>
      </c>
      <c r="J25" s="91">
        <v>0</v>
      </c>
      <c r="K25" s="10">
        <v>0</v>
      </c>
      <c r="L25" s="15">
        <v>0</v>
      </c>
    </row>
    <row r="26" spans="1:12" ht="15" customHeight="1">
      <c r="A26" s="33" t="s">
        <v>23</v>
      </c>
      <c r="B26" s="90">
        <f>'[8]x programas presup'!B33</f>
        <v>2000000000</v>
      </c>
      <c r="C26" s="90"/>
      <c r="D26" s="88">
        <f>SUM(B26:C26)</f>
        <v>2000000000</v>
      </c>
      <c r="E26" s="90">
        <f>'[8]x programas presup'!G33</f>
        <v>0</v>
      </c>
      <c r="F26" s="91">
        <f t="shared" si="3"/>
        <v>0</v>
      </c>
      <c r="G26" s="90">
        <f>'[9]x programas presup'!G33</f>
        <v>0</v>
      </c>
      <c r="H26" s="91">
        <f t="shared" si="4"/>
        <v>0</v>
      </c>
      <c r="I26" s="90">
        <v>0</v>
      </c>
      <c r="J26" s="91">
        <v>0</v>
      </c>
      <c r="K26" s="10">
        <v>17051727</v>
      </c>
      <c r="L26" s="15">
        <v>8.5258634999999996E-3</v>
      </c>
    </row>
    <row r="27" spans="1:12" ht="15" customHeight="1">
      <c r="A27" s="33" t="s">
        <v>42</v>
      </c>
      <c r="B27" s="90">
        <f>'[8]x programas presup'!B37</f>
        <v>4800000000</v>
      </c>
      <c r="C27" s="90"/>
      <c r="D27" s="88">
        <f>SUM(B27:C27)</f>
        <v>4800000000</v>
      </c>
      <c r="E27" s="90">
        <f>'[8]x programas presup'!G37</f>
        <v>0</v>
      </c>
      <c r="F27" s="91">
        <f t="shared" si="3"/>
        <v>0</v>
      </c>
      <c r="G27" s="90">
        <f>'[9]x programas presup'!G37</f>
        <v>0</v>
      </c>
      <c r="H27" s="91">
        <f t="shared" si="4"/>
        <v>0</v>
      </c>
      <c r="I27" s="90">
        <v>179957633</v>
      </c>
      <c r="J27" s="91">
        <v>3.7491173541666666E-2</v>
      </c>
      <c r="K27" s="10">
        <v>179957633</v>
      </c>
      <c r="L27" s="15">
        <v>3.7491173541666666E-2</v>
      </c>
    </row>
    <row r="28" spans="1:12" ht="15" customHeight="1">
      <c r="A28" s="33" t="s">
        <v>24</v>
      </c>
      <c r="B28" s="90">
        <f>'[8]x programas presup'!B36</f>
        <v>5000000000</v>
      </c>
      <c r="C28" s="90"/>
      <c r="D28" s="88">
        <f t="shared" ref="D28:D33" si="5">SUM(B28:C28)</f>
        <v>5000000000</v>
      </c>
      <c r="E28" s="90">
        <f>'[8]x programas presup'!G36</f>
        <v>0</v>
      </c>
      <c r="F28" s="91">
        <f t="shared" si="3"/>
        <v>0</v>
      </c>
      <c r="G28" s="90">
        <f>'[9]x programas presup'!G36</f>
        <v>0</v>
      </c>
      <c r="H28" s="91">
        <f t="shared" si="4"/>
        <v>0</v>
      </c>
      <c r="I28" s="90">
        <v>247699852</v>
      </c>
      <c r="J28" s="91">
        <v>4.9539970400000001E-2</v>
      </c>
      <c r="K28" s="10">
        <v>291299556</v>
      </c>
      <c r="L28" s="15">
        <v>5.82599112E-2</v>
      </c>
    </row>
    <row r="29" spans="1:12" ht="15" customHeight="1">
      <c r="A29" s="33" t="s">
        <v>22</v>
      </c>
      <c r="B29" s="90">
        <f>'[8]x programas presup'!B43</f>
        <v>4200000000</v>
      </c>
      <c r="C29" s="90"/>
      <c r="D29" s="88">
        <f t="shared" si="5"/>
        <v>4200000000</v>
      </c>
      <c r="E29" s="90">
        <f>'[8]x programas presup'!G43</f>
        <v>0</v>
      </c>
      <c r="F29" s="91">
        <f t="shared" si="3"/>
        <v>0</v>
      </c>
      <c r="G29" s="90">
        <f>'[9]x programas presup'!G43</f>
        <v>0</v>
      </c>
      <c r="H29" s="91">
        <f t="shared" si="4"/>
        <v>0</v>
      </c>
      <c r="I29" s="90">
        <v>0</v>
      </c>
      <c r="J29" s="91">
        <v>0</v>
      </c>
      <c r="K29" s="10">
        <v>0</v>
      </c>
      <c r="L29" s="15">
        <v>0</v>
      </c>
    </row>
    <row r="30" spans="1:12" ht="14.25" customHeight="1">
      <c r="A30" s="93" t="s">
        <v>107</v>
      </c>
      <c r="B30" s="90">
        <f>'[8]x programas presup'!B46</f>
        <v>500000000</v>
      </c>
      <c r="C30" s="90"/>
      <c r="D30" s="88">
        <f>SUM(B30:C30)</f>
        <v>500000000</v>
      </c>
      <c r="E30" s="90">
        <f>'[8]x programas presup'!G46</f>
        <v>0</v>
      </c>
      <c r="F30" s="91"/>
      <c r="G30" s="90">
        <f>'[9]x programas presup'!G46</f>
        <v>0</v>
      </c>
      <c r="H30" s="91"/>
      <c r="I30" s="90">
        <v>0</v>
      </c>
      <c r="J30" s="91"/>
      <c r="K30" s="10">
        <v>0</v>
      </c>
      <c r="L30" s="15"/>
    </row>
    <row r="31" spans="1:12" ht="14.25" customHeight="1">
      <c r="A31" s="33" t="s">
        <v>33</v>
      </c>
      <c r="B31" s="90">
        <f>'[8]x programas presup'!B44</f>
        <v>2500000000</v>
      </c>
      <c r="C31" s="90"/>
      <c r="D31" s="88">
        <f>SUM(B31:C31)</f>
        <v>2500000000</v>
      </c>
      <c r="E31" s="90">
        <f>'[8]x programas presup'!G44</f>
        <v>0</v>
      </c>
      <c r="F31" s="91">
        <f t="shared" ref="F31:F48" si="6">SUM(E31/D31)</f>
        <v>0</v>
      </c>
      <c r="G31" s="90">
        <f>'[9]x programas presup'!G44</f>
        <v>0</v>
      </c>
      <c r="H31" s="91">
        <f t="shared" ref="H31:H48" si="7">SUM(G31/D31)</f>
        <v>0</v>
      </c>
      <c r="I31" s="90">
        <v>0</v>
      </c>
      <c r="J31" s="91">
        <v>0</v>
      </c>
      <c r="K31" s="10">
        <v>0</v>
      </c>
      <c r="L31" s="15">
        <v>0</v>
      </c>
    </row>
    <row r="32" spans="1:12" ht="14.25" customHeight="1">
      <c r="A32" s="33" t="s">
        <v>37</v>
      </c>
      <c r="B32" s="90">
        <f>'[8]x programas presup'!B38</f>
        <v>1700000000</v>
      </c>
      <c r="C32" s="90"/>
      <c r="D32" s="88">
        <f t="shared" si="5"/>
        <v>1700000000</v>
      </c>
      <c r="E32" s="90">
        <f>'[8]x programas presup'!G38</f>
        <v>0</v>
      </c>
      <c r="F32" s="91">
        <f t="shared" si="6"/>
        <v>0</v>
      </c>
      <c r="G32" s="90">
        <f>'[9]x programas presup'!G38</f>
        <v>50112267</v>
      </c>
      <c r="H32" s="91">
        <f t="shared" si="7"/>
        <v>2.9477804117647059E-2</v>
      </c>
      <c r="I32" s="90">
        <v>194418799</v>
      </c>
      <c r="J32" s="91">
        <v>0.1143639994117647</v>
      </c>
      <c r="K32" s="10">
        <v>213878768</v>
      </c>
      <c r="L32" s="15">
        <v>0.12581104000000001</v>
      </c>
    </row>
    <row r="33" spans="1:12" ht="14.25" customHeight="1">
      <c r="A33" s="33" t="s">
        <v>25</v>
      </c>
      <c r="B33" s="90">
        <f>'[8]x programas presup'!B41</f>
        <v>9092000000</v>
      </c>
      <c r="C33" s="90"/>
      <c r="D33" s="88">
        <f t="shared" si="5"/>
        <v>9092000000</v>
      </c>
      <c r="E33" s="90">
        <f>'[8]x programas presup'!G41</f>
        <v>0</v>
      </c>
      <c r="F33" s="91">
        <f t="shared" si="6"/>
        <v>0</v>
      </c>
      <c r="G33" s="90">
        <f>'[9]x programas presup'!G41</f>
        <v>799781367</v>
      </c>
      <c r="H33" s="91">
        <f t="shared" si="7"/>
        <v>8.7965394522657281E-2</v>
      </c>
      <c r="I33" s="90">
        <v>1318464179</v>
      </c>
      <c r="J33" s="91">
        <v>0.14501365805103389</v>
      </c>
      <c r="K33" s="10">
        <v>1997548578</v>
      </c>
      <c r="L33" s="15">
        <v>0.21970397910250769</v>
      </c>
    </row>
    <row r="34" spans="1:12" ht="14.25" customHeight="1">
      <c r="A34" s="33" t="s">
        <v>34</v>
      </c>
      <c r="B34" s="90">
        <f>'[8]x programas presup'!B54</f>
        <v>1200000000</v>
      </c>
      <c r="C34" s="90"/>
      <c r="D34" s="88">
        <f>SUM(B34:C34)</f>
        <v>1200000000</v>
      </c>
      <c r="E34" s="90">
        <f>'[8]x programas presup'!G54</f>
        <v>0</v>
      </c>
      <c r="F34" s="91">
        <f t="shared" si="6"/>
        <v>0</v>
      </c>
      <c r="G34" s="90">
        <f>'[9]x programas presup'!G54</f>
        <v>131205012</v>
      </c>
      <c r="H34" s="91">
        <f t="shared" si="7"/>
        <v>0.10933751</v>
      </c>
      <c r="I34" s="90">
        <v>414354653</v>
      </c>
      <c r="J34" s="91">
        <v>0.34529554416666669</v>
      </c>
      <c r="K34" s="10">
        <v>472781573</v>
      </c>
      <c r="L34" s="15">
        <v>0.39398464416666668</v>
      </c>
    </row>
    <row r="35" spans="1:12" ht="35.25" customHeight="1">
      <c r="A35" s="103" t="s">
        <v>118</v>
      </c>
      <c r="B35" s="104">
        <f>SUM(B36:B41)</f>
        <v>44252000000</v>
      </c>
      <c r="C35" s="104">
        <f>SUM(C36:C41)</f>
        <v>0</v>
      </c>
      <c r="D35" s="104">
        <f>SUM(D36:D41)</f>
        <v>44252000000</v>
      </c>
      <c r="E35" s="104">
        <f>SUM(E36:E41)</f>
        <v>25837256289</v>
      </c>
      <c r="F35" s="105">
        <f t="shared" si="6"/>
        <v>0.58386640804935375</v>
      </c>
      <c r="G35" s="104">
        <f>SUM(G36:G41)</f>
        <v>26848972392</v>
      </c>
      <c r="H35" s="105">
        <f t="shared" si="7"/>
        <v>0.60672901545692848</v>
      </c>
      <c r="I35" s="104">
        <v>27374162959</v>
      </c>
      <c r="J35" s="105">
        <v>0.61859719242068156</v>
      </c>
      <c r="K35" s="70">
        <v>27870160510</v>
      </c>
      <c r="L35" s="71">
        <v>0.62980567002621346</v>
      </c>
    </row>
    <row r="36" spans="1:12" ht="14.25" customHeight="1">
      <c r="A36" s="33" t="s">
        <v>29</v>
      </c>
      <c r="B36" s="90">
        <f>'[8]x programas presup'!B29</f>
        <v>29758000000</v>
      </c>
      <c r="C36" s="90"/>
      <c r="D36" s="88">
        <f t="shared" ref="D36:D41" si="8">SUM(B36:C36)</f>
        <v>29758000000</v>
      </c>
      <c r="E36" s="90">
        <f>'[8]x programas presup'!G29</f>
        <v>23302656159</v>
      </c>
      <c r="F36" s="91">
        <f t="shared" si="6"/>
        <v>0.78307198598696148</v>
      </c>
      <c r="G36" s="90">
        <f>'[9]x programas presup'!G29</f>
        <v>24280893428</v>
      </c>
      <c r="H36" s="91">
        <f t="shared" si="7"/>
        <v>0.81594507117413806</v>
      </c>
      <c r="I36" s="90">
        <v>24383357732</v>
      </c>
      <c r="J36" s="91">
        <v>0.81938832354324886</v>
      </c>
      <c r="K36" s="10">
        <v>24383357732</v>
      </c>
      <c r="L36" s="15">
        <v>0.81938832354324886</v>
      </c>
    </row>
    <row r="37" spans="1:12" ht="14.25" customHeight="1">
      <c r="A37" s="33" t="s">
        <v>58</v>
      </c>
      <c r="B37" s="90">
        <f>'[8]x programas presup'!B39</f>
        <v>2029000000</v>
      </c>
      <c r="C37" s="90"/>
      <c r="D37" s="88">
        <f t="shared" si="8"/>
        <v>2029000000</v>
      </c>
      <c r="E37" s="90">
        <f>'[8]x programas presup'!G39</f>
        <v>0</v>
      </c>
      <c r="F37" s="91">
        <f t="shared" si="6"/>
        <v>0</v>
      </c>
      <c r="G37" s="90">
        <f>'[9]x programas presup'!G39</f>
        <v>0</v>
      </c>
      <c r="H37" s="91">
        <f t="shared" si="7"/>
        <v>0</v>
      </c>
      <c r="I37" s="90">
        <v>0</v>
      </c>
      <c r="J37" s="91">
        <v>0</v>
      </c>
      <c r="K37" s="10">
        <v>0</v>
      </c>
      <c r="L37" s="15">
        <v>0</v>
      </c>
    </row>
    <row r="38" spans="1:12" ht="14.25" customHeight="1">
      <c r="A38" s="33" t="s">
        <v>30</v>
      </c>
      <c r="B38" s="90">
        <f>'[8]x programas presup'!B28</f>
        <v>2965000000</v>
      </c>
      <c r="C38" s="90"/>
      <c r="D38" s="88">
        <f t="shared" si="8"/>
        <v>2965000000</v>
      </c>
      <c r="E38" s="90">
        <f>'[8]x programas presup'!G28</f>
        <v>1290421529</v>
      </c>
      <c r="F38" s="91">
        <f t="shared" si="6"/>
        <v>0.43521805362563237</v>
      </c>
      <c r="G38" s="90">
        <f>'[9]x programas presup'!G28</f>
        <v>1323900363</v>
      </c>
      <c r="H38" s="91">
        <f t="shared" si="7"/>
        <v>0.44650939730185496</v>
      </c>
      <c r="I38" s="90">
        <v>1685210267</v>
      </c>
      <c r="J38" s="91">
        <v>0.56836771231028671</v>
      </c>
      <c r="K38" s="10">
        <v>1689704924</v>
      </c>
      <c r="L38" s="15">
        <v>0.56988361686340638</v>
      </c>
    </row>
    <row r="39" spans="1:12" ht="14.25" customHeight="1">
      <c r="A39" s="33" t="s">
        <v>27</v>
      </c>
      <c r="B39" s="90">
        <f>'[8]x programas presup'!B34</f>
        <v>3300000000</v>
      </c>
      <c r="C39" s="90"/>
      <c r="D39" s="88">
        <f t="shared" si="8"/>
        <v>3300000000</v>
      </c>
      <c r="E39" s="90">
        <f>'[8]x programas presup'!G34</f>
        <v>1244178601</v>
      </c>
      <c r="F39" s="91">
        <f t="shared" si="6"/>
        <v>0.37702381848484851</v>
      </c>
      <c r="G39" s="90">
        <f>'[9]x programas presup'!G34</f>
        <v>1244178601</v>
      </c>
      <c r="H39" s="91">
        <f t="shared" si="7"/>
        <v>0.37702381848484851</v>
      </c>
      <c r="I39" s="90">
        <v>1244178601</v>
      </c>
      <c r="J39" s="91">
        <v>0.37702381848484851</v>
      </c>
      <c r="K39" s="10">
        <v>1244178601</v>
      </c>
      <c r="L39" s="15">
        <v>0.37702381848484851</v>
      </c>
    </row>
    <row r="40" spans="1:12" ht="14.25" customHeight="1">
      <c r="A40" s="33" t="s">
        <v>40</v>
      </c>
      <c r="B40" s="94">
        <f>'[8]x programas presup'!B35</f>
        <v>4000000000</v>
      </c>
      <c r="C40" s="94"/>
      <c r="D40" s="88">
        <f t="shared" si="8"/>
        <v>4000000000</v>
      </c>
      <c r="E40" s="94">
        <f>'[8]x programas presup'!G35</f>
        <v>0</v>
      </c>
      <c r="F40" s="95">
        <f t="shared" si="6"/>
        <v>0</v>
      </c>
      <c r="G40" s="94">
        <f>'[9]x programas presup'!G35</f>
        <v>0</v>
      </c>
      <c r="H40" s="95">
        <f t="shared" si="7"/>
        <v>0</v>
      </c>
      <c r="I40" s="94">
        <v>61416359</v>
      </c>
      <c r="J40" s="95">
        <v>1.5354089749999999E-2</v>
      </c>
      <c r="K40" s="12">
        <v>61416359</v>
      </c>
      <c r="L40" s="14">
        <v>1.5354089749999999E-2</v>
      </c>
    </row>
    <row r="41" spans="1:12" ht="14.25" customHeight="1">
      <c r="A41" s="33" t="s">
        <v>44</v>
      </c>
      <c r="B41" s="90">
        <f>'[8]x programas presup'!B45</f>
        <v>2200000000</v>
      </c>
      <c r="C41" s="90"/>
      <c r="D41" s="88">
        <f t="shared" si="8"/>
        <v>2200000000</v>
      </c>
      <c r="E41" s="90">
        <f>'[8]x programas presup'!G45</f>
        <v>0</v>
      </c>
      <c r="F41" s="91">
        <f t="shared" si="6"/>
        <v>0</v>
      </c>
      <c r="G41" s="90">
        <f>'[9]x programas presup'!G45</f>
        <v>0</v>
      </c>
      <c r="H41" s="91">
        <f t="shared" si="7"/>
        <v>0</v>
      </c>
      <c r="I41" s="90">
        <v>0</v>
      </c>
      <c r="J41" s="91">
        <v>0</v>
      </c>
      <c r="K41" s="10">
        <v>491502894</v>
      </c>
      <c r="L41" s="15">
        <v>0.22341040636363638</v>
      </c>
    </row>
    <row r="42" spans="1:12" ht="35.25" customHeight="1">
      <c r="A42" s="103" t="s">
        <v>119</v>
      </c>
      <c r="B42" s="104">
        <f>SUM(B43:B48)</f>
        <v>24942000000</v>
      </c>
      <c r="C42" s="104">
        <f>SUM(C43:C48)</f>
        <v>0</v>
      </c>
      <c r="D42" s="104">
        <f>SUM(D43:D48)</f>
        <v>24942000000</v>
      </c>
      <c r="E42" s="104">
        <f>SUM(E43:E48)</f>
        <v>2357993817</v>
      </c>
      <c r="F42" s="105">
        <f t="shared" si="6"/>
        <v>9.4539083353379835E-2</v>
      </c>
      <c r="G42" s="104">
        <f>SUM(G43:G48)</f>
        <v>3129880434</v>
      </c>
      <c r="H42" s="105">
        <f t="shared" si="7"/>
        <v>0.12548634568198219</v>
      </c>
      <c r="I42" s="104">
        <v>3840757778</v>
      </c>
      <c r="J42" s="105">
        <v>0.15398756226445354</v>
      </c>
      <c r="K42" s="70">
        <v>4846627497</v>
      </c>
      <c r="L42" s="71">
        <v>0.19431591279769064</v>
      </c>
    </row>
    <row r="43" spans="1:12" ht="14.25" customHeight="1">
      <c r="A43" s="33" t="s">
        <v>1</v>
      </c>
      <c r="B43" s="90">
        <f>'[8]x programas presup'!B53</f>
        <v>5228000000</v>
      </c>
      <c r="C43" s="90"/>
      <c r="D43" s="88">
        <f t="shared" ref="D43:D48" si="9">SUM(B43:C43)</f>
        <v>5228000000</v>
      </c>
      <c r="E43" s="90">
        <f>'[8]x programas presup'!G53</f>
        <v>0</v>
      </c>
      <c r="F43" s="91">
        <f t="shared" si="6"/>
        <v>0</v>
      </c>
      <c r="G43" s="90">
        <f>'[9]x programas presup'!G53</f>
        <v>181944000</v>
      </c>
      <c r="H43" s="91">
        <f t="shared" si="7"/>
        <v>3.4801836266258608E-2</v>
      </c>
      <c r="I43" s="90">
        <v>181944000</v>
      </c>
      <c r="J43" s="91">
        <v>5.1732726755757748E-2</v>
      </c>
      <c r="K43" s="11">
        <v>181944000</v>
      </c>
      <c r="L43" s="15">
        <v>5.1732726755757748E-2</v>
      </c>
    </row>
    <row r="44" spans="1:12" ht="14.25" customHeight="1">
      <c r="A44" s="33" t="s">
        <v>0</v>
      </c>
      <c r="B44" s="90">
        <f>'[8]x programas presup'!B52</f>
        <v>3517000000</v>
      </c>
      <c r="C44" s="90"/>
      <c r="D44" s="88">
        <f t="shared" si="9"/>
        <v>3517000000</v>
      </c>
      <c r="E44" s="90">
        <f>'[8]x programas presup'!G52</f>
        <v>17560235</v>
      </c>
      <c r="F44" s="91">
        <f t="shared" si="6"/>
        <v>4.9929584873471709E-3</v>
      </c>
      <c r="G44" s="90">
        <f>'[9]x programas presup'!G52</f>
        <v>534253524</v>
      </c>
      <c r="H44" s="91">
        <f t="shared" si="7"/>
        <v>0.1519060346886551</v>
      </c>
      <c r="I44" s="90">
        <v>1180435034</v>
      </c>
      <c r="J44" s="91">
        <v>0.22579093993879112</v>
      </c>
      <c r="K44" s="10">
        <v>1908834451</v>
      </c>
      <c r="L44" s="15">
        <v>0.36511753079571541</v>
      </c>
    </row>
    <row r="45" spans="1:12" ht="14.25" customHeight="1">
      <c r="A45" s="33" t="s">
        <v>46</v>
      </c>
      <c r="B45" s="90">
        <f>'[8]x programas presup'!B48</f>
        <v>2000000000</v>
      </c>
      <c r="C45" s="90"/>
      <c r="D45" s="88">
        <f t="shared" si="9"/>
        <v>2000000000</v>
      </c>
      <c r="E45" s="90">
        <f>'[8]x programas presup'!G48</f>
        <v>0</v>
      </c>
      <c r="F45" s="91">
        <f t="shared" si="6"/>
        <v>0</v>
      </c>
      <c r="G45" s="90">
        <f>'[9]x programas presup'!G48</f>
        <v>25207928</v>
      </c>
      <c r="H45" s="91">
        <f t="shared" si="7"/>
        <v>1.2603964E-2</v>
      </c>
      <c r="I45" s="90">
        <v>89903762</v>
      </c>
      <c r="J45" s="91">
        <v>4.4951880999999999E-2</v>
      </c>
      <c r="K45" s="10">
        <v>208402818</v>
      </c>
      <c r="L45" s="15">
        <v>0.10420140899999999</v>
      </c>
    </row>
    <row r="46" spans="1:12" ht="14.25" customHeight="1">
      <c r="A46" s="33" t="s">
        <v>41</v>
      </c>
      <c r="B46" s="90">
        <f>'[8]x programas presup'!B24</f>
        <v>1100000000</v>
      </c>
      <c r="C46" s="90"/>
      <c r="D46" s="88">
        <f t="shared" si="9"/>
        <v>1100000000</v>
      </c>
      <c r="E46" s="90">
        <f>'[8]x programas presup'!G24</f>
        <v>0</v>
      </c>
      <c r="F46" s="91">
        <f t="shared" si="6"/>
        <v>0</v>
      </c>
      <c r="G46" s="90">
        <f>'[9]x programas presup'!G24</f>
        <v>48041400</v>
      </c>
      <c r="H46" s="91">
        <f t="shared" si="7"/>
        <v>4.3673999999999998E-2</v>
      </c>
      <c r="I46" s="90">
        <v>48041400</v>
      </c>
      <c r="J46" s="91">
        <v>4.3673999999999998E-2</v>
      </c>
      <c r="K46" s="11">
        <v>48041400</v>
      </c>
      <c r="L46" s="15">
        <v>4.3673999999999998E-2</v>
      </c>
    </row>
    <row r="47" spans="1:12" ht="14.25" customHeight="1">
      <c r="A47" s="33" t="s">
        <v>45</v>
      </c>
      <c r="B47" s="90">
        <f>'[8]x programas presup'!B26</f>
        <v>8000000000</v>
      </c>
      <c r="C47" s="90"/>
      <c r="D47" s="88">
        <f t="shared" si="9"/>
        <v>8000000000</v>
      </c>
      <c r="E47" s="90">
        <f>'[8]x programas presup'!G26</f>
        <v>1290505964</v>
      </c>
      <c r="F47" s="91">
        <f t="shared" si="6"/>
        <v>0.16131324550000001</v>
      </c>
      <c r="G47" s="90">
        <f>'[9]x programas presup'!G26</f>
        <v>1290505964</v>
      </c>
      <c r="H47" s="91">
        <f t="shared" si="7"/>
        <v>0.16131324550000001</v>
      </c>
      <c r="I47" s="90">
        <v>1290505964</v>
      </c>
      <c r="J47" s="91">
        <v>0.16131324550000001</v>
      </c>
      <c r="K47" s="10">
        <v>1306345068</v>
      </c>
      <c r="L47" s="15">
        <v>0.16329313349999999</v>
      </c>
    </row>
    <row r="48" spans="1:12" ht="14.25" customHeight="1">
      <c r="A48" s="33" t="s">
        <v>31</v>
      </c>
      <c r="B48" s="90">
        <f>'[8]x programas presup'!B31</f>
        <v>5097000000</v>
      </c>
      <c r="C48" s="90"/>
      <c r="D48" s="88">
        <f t="shared" si="9"/>
        <v>5097000000</v>
      </c>
      <c r="E48" s="90">
        <f>'[8]x programas presup'!G31</f>
        <v>1049927618</v>
      </c>
      <c r="F48" s="91">
        <f t="shared" si="6"/>
        <v>0.20598933058661958</v>
      </c>
      <c r="G48" s="90">
        <f>'[9]x programas presup'!G31</f>
        <v>1049927618</v>
      </c>
      <c r="H48" s="91">
        <f t="shared" si="7"/>
        <v>0.20598933058661958</v>
      </c>
      <c r="I48" s="90">
        <v>1049927618</v>
      </c>
      <c r="J48" s="91">
        <v>0.20598933058661958</v>
      </c>
      <c r="K48" s="10">
        <v>1193059760</v>
      </c>
      <c r="L48" s="15">
        <v>0.23407097508338237</v>
      </c>
    </row>
    <row r="53" spans="1:12">
      <c r="A53" s="17"/>
      <c r="B53" s="17"/>
      <c r="C53" s="17"/>
      <c r="D53" s="17"/>
      <c r="E53" s="430" t="s">
        <v>81</v>
      </c>
      <c r="F53" s="430"/>
      <c r="G53" s="430"/>
      <c r="H53" s="430"/>
      <c r="I53" s="430"/>
      <c r="J53" s="430"/>
      <c r="K53" s="430"/>
      <c r="L53" s="430"/>
    </row>
    <row r="54" spans="1:12">
      <c r="A54" s="432"/>
      <c r="B54" s="413" t="s">
        <v>89</v>
      </c>
      <c r="C54" s="413" t="s">
        <v>90</v>
      </c>
      <c r="D54" s="415" t="s">
        <v>106</v>
      </c>
      <c r="E54" s="417" t="s">
        <v>120</v>
      </c>
      <c r="F54" s="417" t="s">
        <v>93</v>
      </c>
      <c r="G54" s="420" t="s">
        <v>121</v>
      </c>
      <c r="H54" s="420" t="s">
        <v>8</v>
      </c>
      <c r="I54" s="420" t="s">
        <v>122</v>
      </c>
      <c r="J54" s="420" t="s">
        <v>8</v>
      </c>
      <c r="K54" s="431" t="s">
        <v>123</v>
      </c>
      <c r="L54" s="431" t="s">
        <v>8</v>
      </c>
    </row>
    <row r="55" spans="1:12">
      <c r="A55" s="433"/>
      <c r="B55" s="414"/>
      <c r="C55" s="414"/>
      <c r="D55" s="416"/>
      <c r="E55" s="417"/>
      <c r="F55" s="417"/>
      <c r="G55" s="420"/>
      <c r="H55" s="420"/>
      <c r="I55" s="420"/>
      <c r="J55" s="420"/>
      <c r="K55" s="431"/>
      <c r="L55" s="431"/>
    </row>
    <row r="56" spans="1:12">
      <c r="A56" s="36" t="s">
        <v>95</v>
      </c>
      <c r="B56" s="37">
        <v>235863200000</v>
      </c>
      <c r="C56" s="110"/>
      <c r="D56" s="37">
        <v>235863200000</v>
      </c>
      <c r="E56" s="111">
        <v>12346998812</v>
      </c>
      <c r="F56" s="112">
        <v>5.2348135749875353E-2</v>
      </c>
      <c r="G56" s="111">
        <v>21811888197</v>
      </c>
      <c r="H56" s="113">
        <v>9.2476860302921349E-2</v>
      </c>
      <c r="I56" s="111">
        <v>44833985379</v>
      </c>
      <c r="J56" s="112">
        <v>0.1900846990077299</v>
      </c>
      <c r="K56" s="37">
        <v>50366320859</v>
      </c>
      <c r="L56" s="40">
        <v>0.21354039485176152</v>
      </c>
    </row>
    <row r="57" spans="1:12">
      <c r="A57" s="32" t="s">
        <v>110</v>
      </c>
      <c r="B57" s="106">
        <v>159469700000</v>
      </c>
      <c r="C57" s="106"/>
      <c r="D57" s="106">
        <v>159469700000</v>
      </c>
      <c r="E57" s="34">
        <v>7294258584</v>
      </c>
      <c r="F57" s="107">
        <v>4.5740718042361656E-2</v>
      </c>
      <c r="G57" s="108">
        <v>18706310083</v>
      </c>
      <c r="H57" s="109">
        <v>0.11730322489476057</v>
      </c>
      <c r="I57" s="34">
        <v>33823038943</v>
      </c>
      <c r="J57" s="107">
        <v>0.21013980026335322</v>
      </c>
      <c r="K57" s="29">
        <v>43404370046</v>
      </c>
      <c r="L57" s="20">
        <v>0.26966783402857969</v>
      </c>
    </row>
    <row r="58" spans="1:12">
      <c r="A58" s="32" t="s">
        <v>113</v>
      </c>
      <c r="B58" s="106">
        <v>34092100000</v>
      </c>
      <c r="C58" s="106"/>
      <c r="D58" s="106">
        <v>34092100000</v>
      </c>
      <c r="E58" s="34">
        <v>4817860652</v>
      </c>
      <c r="F58" s="107">
        <v>0.14131897571578167</v>
      </c>
      <c r="G58" s="108">
        <v>2045591327</v>
      </c>
      <c r="H58" s="109">
        <v>6.0001916191727706E-2</v>
      </c>
      <c r="I58" s="34">
        <v>9786718355</v>
      </c>
      <c r="J58" s="107">
        <v>0.28706704353794577</v>
      </c>
      <c r="K58" s="29">
        <v>5695362449</v>
      </c>
      <c r="L58" s="20">
        <v>0.16705812927335073</v>
      </c>
    </row>
    <row r="59" spans="1:12">
      <c r="A59" s="32" t="s">
        <v>111</v>
      </c>
      <c r="B59" s="106">
        <v>21015900000</v>
      </c>
      <c r="C59" s="106"/>
      <c r="D59" s="106">
        <v>21015900000</v>
      </c>
      <c r="E59" s="34">
        <v>234879576</v>
      </c>
      <c r="F59" s="107">
        <v>1.1176279673961143E-2</v>
      </c>
      <c r="G59" s="108">
        <v>1059986787</v>
      </c>
      <c r="H59" s="109">
        <v>5.0437372989022594E-2</v>
      </c>
      <c r="I59" s="34">
        <v>1224228081</v>
      </c>
      <c r="J59" s="107">
        <v>5.8252469844260774E-2</v>
      </c>
      <c r="K59" s="29">
        <v>1266588364</v>
      </c>
      <c r="L59" s="20">
        <v>6.0268100057575456E-2</v>
      </c>
    </row>
    <row r="60" spans="1:12">
      <c r="A60" s="32" t="s">
        <v>112</v>
      </c>
      <c r="B60" s="106">
        <v>21285500000</v>
      </c>
      <c r="C60" s="106"/>
      <c r="D60" s="106">
        <v>21285500000</v>
      </c>
      <c r="E60" s="34">
        <v>0</v>
      </c>
      <c r="F60" s="107">
        <v>0</v>
      </c>
      <c r="G60" s="108">
        <v>0</v>
      </c>
      <c r="H60" s="109">
        <v>0</v>
      </c>
      <c r="I60" s="34">
        <v>0</v>
      </c>
      <c r="J60" s="107">
        <v>0</v>
      </c>
      <c r="K60" s="29">
        <v>0</v>
      </c>
      <c r="L60" s="20">
        <v>0</v>
      </c>
    </row>
    <row r="61" spans="1:12">
      <c r="A61" s="36" t="s">
        <v>96</v>
      </c>
      <c r="B61" s="37">
        <v>1050400000</v>
      </c>
      <c r="C61" s="110"/>
      <c r="D61" s="37">
        <v>1050400000</v>
      </c>
      <c r="E61" s="43">
        <v>0</v>
      </c>
      <c r="F61" s="39">
        <v>0</v>
      </c>
      <c r="G61" s="44">
        <v>0</v>
      </c>
      <c r="H61" s="40">
        <v>0</v>
      </c>
      <c r="I61" s="43">
        <v>0</v>
      </c>
      <c r="J61" s="39">
        <v>0</v>
      </c>
      <c r="K61" s="44">
        <v>0</v>
      </c>
      <c r="L61" s="40">
        <v>0</v>
      </c>
    </row>
    <row r="712" spans="1:1" s="35" customFormat="1">
      <c r="A712" s="28"/>
    </row>
    <row r="713" spans="1:1" s="35" customFormat="1">
      <c r="A713" s="28"/>
    </row>
    <row r="714" spans="1:1" s="35" customFormat="1">
      <c r="A714" s="28"/>
    </row>
    <row r="715" spans="1:1" s="35" customFormat="1">
      <c r="A715" s="28"/>
    </row>
    <row r="716" spans="1:1" s="35" customFormat="1">
      <c r="A716" s="28"/>
    </row>
    <row r="717" spans="1:1" s="35" customFormat="1">
      <c r="A717" s="28"/>
    </row>
    <row r="718" spans="1:1" s="35" customFormat="1">
      <c r="A718" s="28"/>
    </row>
    <row r="719" spans="1:1" s="35" customFormat="1">
      <c r="A719" s="28"/>
    </row>
    <row r="720" spans="1:1" s="35" customFormat="1">
      <c r="A720" s="28"/>
    </row>
    <row r="721" spans="1:1" s="35" customFormat="1">
      <c r="A721" s="28"/>
    </row>
    <row r="722" spans="1:1" s="35" customFormat="1">
      <c r="A722" s="28"/>
    </row>
    <row r="723" spans="1:1" s="35" customFormat="1">
      <c r="A723" s="28"/>
    </row>
    <row r="724" spans="1:1" s="35" customFormat="1">
      <c r="A724" s="28"/>
    </row>
    <row r="725" spans="1:1" s="35" customFormat="1">
      <c r="A725" s="28"/>
    </row>
    <row r="726" spans="1:1" s="35" customFormat="1">
      <c r="A726" s="28"/>
    </row>
    <row r="727" spans="1:1" s="35" customFormat="1">
      <c r="A727" s="28"/>
    </row>
    <row r="728" spans="1:1" s="35" customFormat="1">
      <c r="A728" s="28"/>
    </row>
    <row r="729" spans="1:1" s="35" customFormat="1">
      <c r="A729" s="28"/>
    </row>
    <row r="730" spans="1:1" s="35" customFormat="1">
      <c r="A730" s="28"/>
    </row>
    <row r="731" spans="1:1" s="35" customFormat="1">
      <c r="A731" s="28"/>
    </row>
    <row r="732" spans="1:1" s="35" customFormat="1">
      <c r="A732" s="28"/>
    </row>
    <row r="733" spans="1:1" s="35" customFormat="1">
      <c r="A733" s="28"/>
    </row>
    <row r="734" spans="1:1" s="35" customFormat="1">
      <c r="A734" s="28"/>
    </row>
    <row r="735" spans="1:1" s="35" customFormat="1">
      <c r="A735" s="28"/>
    </row>
    <row r="736" spans="1:1" s="35" customFormat="1">
      <c r="A736" s="28"/>
    </row>
    <row r="737" spans="1:1" s="35" customFormat="1">
      <c r="A737" s="28"/>
    </row>
    <row r="738" spans="1:1" s="35" customFormat="1">
      <c r="A738" s="28"/>
    </row>
    <row r="739" spans="1:1" s="35" customFormat="1">
      <c r="A739" s="28"/>
    </row>
    <row r="740" spans="1:1" s="35" customFormat="1">
      <c r="A740" s="28"/>
    </row>
    <row r="741" spans="1:1" s="35" customFormat="1">
      <c r="A741" s="28"/>
    </row>
    <row r="742" spans="1:1" s="35" customFormat="1">
      <c r="A742" s="28"/>
    </row>
    <row r="743" spans="1:1" s="35" customFormat="1">
      <c r="A743" s="28"/>
    </row>
    <row r="744" spans="1:1" s="35" customFormat="1">
      <c r="A744" s="28"/>
    </row>
    <row r="745" spans="1:1" s="35" customFormat="1">
      <c r="A745" s="28"/>
    </row>
    <row r="746" spans="1:1" s="35" customFormat="1">
      <c r="A746" s="28"/>
    </row>
    <row r="747" spans="1:1" s="35" customFormat="1">
      <c r="A747" s="28"/>
    </row>
    <row r="748" spans="1:1" s="35" customFormat="1">
      <c r="A748" s="28"/>
    </row>
    <row r="749" spans="1:1" s="35" customFormat="1">
      <c r="A749" s="28"/>
    </row>
    <row r="750" spans="1:1" s="35" customFormat="1">
      <c r="A750" s="28"/>
    </row>
    <row r="751" spans="1:1" s="35" customFormat="1">
      <c r="A751" s="28"/>
    </row>
    <row r="752" spans="1:1" s="35" customFormat="1">
      <c r="A752" s="28"/>
    </row>
    <row r="753" spans="1:1" s="35" customFormat="1">
      <c r="A753" s="28"/>
    </row>
    <row r="754" spans="1:1" s="35" customFormat="1">
      <c r="A754" s="28"/>
    </row>
    <row r="755" spans="1:1" s="35" customFormat="1">
      <c r="A755" s="28"/>
    </row>
    <row r="756" spans="1:1" s="35" customFormat="1">
      <c r="A756" s="28"/>
    </row>
    <row r="757" spans="1:1" s="35" customFormat="1">
      <c r="A757" s="28"/>
    </row>
    <row r="758" spans="1:1" s="35" customFormat="1">
      <c r="A758" s="28"/>
    </row>
    <row r="759" spans="1:1" s="35" customFormat="1">
      <c r="A759" s="28"/>
    </row>
    <row r="760" spans="1:1" s="35" customFormat="1">
      <c r="A760" s="28"/>
    </row>
    <row r="761" spans="1:1" s="35" customFormat="1">
      <c r="A761" s="28"/>
    </row>
    <row r="762" spans="1:1" s="35" customFormat="1">
      <c r="A762" s="28"/>
    </row>
    <row r="763" spans="1:1" s="35" customFormat="1">
      <c r="A763" s="28"/>
    </row>
    <row r="764" spans="1:1" s="35" customFormat="1">
      <c r="A764" s="28"/>
    </row>
    <row r="765" spans="1:1" s="35" customFormat="1">
      <c r="A765" s="28"/>
    </row>
    <row r="766" spans="1:1" s="35" customFormat="1">
      <c r="A766" s="28"/>
    </row>
    <row r="767" spans="1:1" s="35" customFormat="1">
      <c r="A767" s="28"/>
    </row>
    <row r="768" spans="1:1" s="35" customFormat="1">
      <c r="A768" s="28"/>
    </row>
    <row r="769" spans="1:1" s="35" customFormat="1">
      <c r="A769" s="28"/>
    </row>
    <row r="770" spans="1:1" s="35" customFormat="1">
      <c r="A770" s="28"/>
    </row>
    <row r="771" spans="1:1" s="35" customFormat="1">
      <c r="A771" s="28"/>
    </row>
    <row r="772" spans="1:1" s="35" customFormat="1">
      <c r="A772" s="28"/>
    </row>
    <row r="773" spans="1:1" s="35" customFormat="1">
      <c r="A773" s="28"/>
    </row>
    <row r="774" spans="1:1" s="35" customFormat="1">
      <c r="A774" s="28"/>
    </row>
    <row r="775" spans="1:1" s="35" customFormat="1">
      <c r="A775" s="28"/>
    </row>
    <row r="776" spans="1:1" s="35" customFormat="1">
      <c r="A776" s="28"/>
    </row>
    <row r="777" spans="1:1" s="35" customFormat="1">
      <c r="A777" s="28"/>
    </row>
    <row r="778" spans="1:1" s="35" customFormat="1">
      <c r="A778" s="28"/>
    </row>
    <row r="779" spans="1:1" s="35" customFormat="1">
      <c r="A779" s="28"/>
    </row>
    <row r="780" spans="1:1" s="35" customFormat="1">
      <c r="A780" s="28"/>
    </row>
    <row r="781" spans="1:1" s="35" customFormat="1">
      <c r="A781" s="28"/>
    </row>
    <row r="782" spans="1:1" s="35" customFormat="1">
      <c r="A782" s="28"/>
    </row>
    <row r="783" spans="1:1" s="35" customFormat="1">
      <c r="A783" s="28"/>
    </row>
    <row r="784" spans="1:1" s="35" customFormat="1">
      <c r="A784" s="28"/>
    </row>
    <row r="785" spans="1:1" s="35" customFormat="1">
      <c r="A785" s="28"/>
    </row>
    <row r="786" spans="1:1" s="35" customFormat="1">
      <c r="A786" s="28"/>
    </row>
    <row r="787" spans="1:1" s="35" customFormat="1">
      <c r="A787" s="28"/>
    </row>
    <row r="788" spans="1:1" s="35" customFormat="1">
      <c r="A788" s="28"/>
    </row>
    <row r="789" spans="1:1" s="35" customFormat="1">
      <c r="A789" s="28"/>
    </row>
    <row r="790" spans="1:1" s="35" customFormat="1">
      <c r="A790" s="28"/>
    </row>
    <row r="791" spans="1:1" s="35" customFormat="1">
      <c r="A791" s="28"/>
    </row>
    <row r="792" spans="1:1" s="35" customFormat="1">
      <c r="A792" s="28"/>
    </row>
    <row r="793" spans="1:1" s="35" customFormat="1">
      <c r="A793" s="28"/>
    </row>
    <row r="794" spans="1:1" s="35" customFormat="1">
      <c r="A794" s="28"/>
    </row>
    <row r="795" spans="1:1" s="35" customFormat="1">
      <c r="A795" s="28"/>
    </row>
    <row r="796" spans="1:1" s="35" customFormat="1">
      <c r="A796" s="28"/>
    </row>
    <row r="797" spans="1:1" s="35" customFormat="1">
      <c r="A797" s="28"/>
    </row>
    <row r="798" spans="1:1" s="35" customFormat="1">
      <c r="A798" s="28"/>
    </row>
    <row r="799" spans="1:1" s="35" customFormat="1">
      <c r="A799" s="28"/>
    </row>
    <row r="800" spans="1:1" s="35" customFormat="1">
      <c r="A800" s="28"/>
    </row>
    <row r="801" spans="1:1" s="35" customFormat="1">
      <c r="A801" s="28"/>
    </row>
    <row r="802" spans="1:1" s="35" customFormat="1">
      <c r="A802" s="28"/>
    </row>
    <row r="803" spans="1:1" s="35" customFormat="1">
      <c r="A803" s="28"/>
    </row>
    <row r="804" spans="1:1" s="35" customFormat="1">
      <c r="A804" s="28"/>
    </row>
    <row r="805" spans="1:1" s="35" customFormat="1">
      <c r="A805" s="28"/>
    </row>
    <row r="806" spans="1:1" s="35" customFormat="1">
      <c r="A806" s="28"/>
    </row>
    <row r="807" spans="1:1" s="35" customFormat="1">
      <c r="A807" s="28"/>
    </row>
    <row r="808" spans="1:1" s="35" customFormat="1">
      <c r="A808" s="28"/>
    </row>
    <row r="809" spans="1:1" s="35" customFormat="1">
      <c r="A809" s="28"/>
    </row>
    <row r="810" spans="1:1" s="35" customFormat="1">
      <c r="A810" s="28"/>
    </row>
    <row r="811" spans="1:1" s="35" customFormat="1">
      <c r="A811" s="28"/>
    </row>
    <row r="812" spans="1:1" s="35" customFormat="1">
      <c r="A812" s="28"/>
    </row>
    <row r="813" spans="1:1" s="35" customFormat="1">
      <c r="A813" s="28"/>
    </row>
    <row r="814" spans="1:1" s="35" customFormat="1">
      <c r="A814" s="28"/>
    </row>
    <row r="815" spans="1:1" s="35" customFormat="1">
      <c r="A815" s="28"/>
    </row>
    <row r="816" spans="1:1" s="35" customFormat="1">
      <c r="A816" s="28"/>
    </row>
    <row r="817" spans="1:1" s="35" customFormat="1">
      <c r="A817" s="28"/>
    </row>
    <row r="818" spans="1:1" s="35" customFormat="1">
      <c r="A818" s="28"/>
    </row>
    <row r="819" spans="1:1" s="35" customFormat="1">
      <c r="A819" s="28"/>
    </row>
    <row r="820" spans="1:1" s="35" customFormat="1">
      <c r="A820" s="28"/>
    </row>
    <row r="821" spans="1:1" s="35" customFormat="1">
      <c r="A821" s="28"/>
    </row>
    <row r="822" spans="1:1" s="35" customFormat="1">
      <c r="A822" s="28"/>
    </row>
    <row r="823" spans="1:1" s="35" customFormat="1">
      <c r="A823" s="28"/>
    </row>
    <row r="824" spans="1:1" s="35" customFormat="1">
      <c r="A824" s="28"/>
    </row>
    <row r="825" spans="1:1" s="35" customFormat="1">
      <c r="A825" s="28"/>
    </row>
    <row r="826" spans="1:1" s="35" customFormat="1">
      <c r="A826" s="28"/>
    </row>
    <row r="827" spans="1:1" s="35" customFormat="1">
      <c r="A827" s="28"/>
    </row>
    <row r="828" spans="1:1" s="35" customFormat="1">
      <c r="A828" s="28"/>
    </row>
    <row r="829" spans="1:1" s="35" customFormat="1">
      <c r="A829" s="28"/>
    </row>
    <row r="830" spans="1:1" s="35" customFormat="1">
      <c r="A830" s="28"/>
    </row>
    <row r="831" spans="1:1" s="35" customFormat="1">
      <c r="A831" s="28"/>
    </row>
    <row r="832" spans="1:1" s="35" customFormat="1">
      <c r="A832" s="28"/>
    </row>
    <row r="833" spans="1:1" s="35" customFormat="1">
      <c r="A833" s="28"/>
    </row>
    <row r="834" spans="1:1" s="35" customFormat="1">
      <c r="A834" s="28"/>
    </row>
    <row r="835" spans="1:1" s="35" customFormat="1">
      <c r="A835" s="28"/>
    </row>
    <row r="836" spans="1:1" s="35" customFormat="1">
      <c r="A836" s="28"/>
    </row>
    <row r="837" spans="1:1" s="35" customFormat="1">
      <c r="A837" s="28"/>
    </row>
    <row r="838" spans="1:1" s="35" customFormat="1">
      <c r="A838" s="28"/>
    </row>
    <row r="839" spans="1:1" s="35" customFormat="1">
      <c r="A839" s="28"/>
    </row>
    <row r="840" spans="1:1" s="35" customFormat="1">
      <c r="A840" s="28"/>
    </row>
    <row r="841" spans="1:1" s="35" customFormat="1">
      <c r="A841" s="28"/>
    </row>
    <row r="842" spans="1:1" s="35" customFormat="1">
      <c r="A842" s="28"/>
    </row>
    <row r="843" spans="1:1" s="35" customFormat="1">
      <c r="A843" s="28"/>
    </row>
    <row r="844" spans="1:1" s="35" customFormat="1">
      <c r="A844" s="28"/>
    </row>
    <row r="845" spans="1:1" s="35" customFormat="1">
      <c r="A845" s="28"/>
    </row>
    <row r="846" spans="1:1" s="35" customFormat="1">
      <c r="A846" s="28"/>
    </row>
    <row r="847" spans="1:1" s="35" customFormat="1">
      <c r="A847" s="28"/>
    </row>
    <row r="848" spans="1:1" s="35" customFormat="1">
      <c r="A848" s="28"/>
    </row>
    <row r="849" spans="1:1" s="35" customFormat="1">
      <c r="A849" s="28"/>
    </row>
    <row r="850" spans="1:1" s="35" customFormat="1">
      <c r="A850" s="28"/>
    </row>
    <row r="851" spans="1:1" s="35" customFormat="1">
      <c r="A851" s="28"/>
    </row>
    <row r="852" spans="1:1" s="35" customFormat="1">
      <c r="A852" s="28"/>
    </row>
    <row r="853" spans="1:1" s="35" customFormat="1">
      <c r="A853" s="28"/>
    </row>
    <row r="854" spans="1:1" s="35" customFormat="1">
      <c r="A854" s="28"/>
    </row>
    <row r="855" spans="1:1" s="35" customFormat="1">
      <c r="A855" s="28"/>
    </row>
    <row r="856" spans="1:1" s="35" customFormat="1">
      <c r="A856" s="28"/>
    </row>
    <row r="857" spans="1:1" s="35" customFormat="1">
      <c r="A857" s="28"/>
    </row>
    <row r="858" spans="1:1" s="35" customFormat="1">
      <c r="A858" s="28"/>
    </row>
    <row r="859" spans="1:1" s="35" customFormat="1">
      <c r="A859" s="28"/>
    </row>
    <row r="860" spans="1:1" s="35" customFormat="1">
      <c r="A860" s="28"/>
    </row>
    <row r="861" spans="1:1" s="35" customFormat="1">
      <c r="A861" s="28"/>
    </row>
    <row r="862" spans="1:1" s="35" customFormat="1">
      <c r="A862" s="28"/>
    </row>
    <row r="863" spans="1:1" s="35" customFormat="1">
      <c r="A863" s="28"/>
    </row>
    <row r="864" spans="1:1" s="35" customFormat="1">
      <c r="A864" s="28"/>
    </row>
    <row r="865" spans="1:1" s="35" customFormat="1">
      <c r="A865" s="28"/>
    </row>
    <row r="866" spans="1:1" s="35" customFormat="1">
      <c r="A866" s="28"/>
    </row>
    <row r="867" spans="1:1" s="35" customFormat="1">
      <c r="A867" s="28"/>
    </row>
    <row r="868" spans="1:1" s="35" customFormat="1">
      <c r="A868" s="28"/>
    </row>
    <row r="869" spans="1:1" s="35" customFormat="1">
      <c r="A869" s="28"/>
    </row>
    <row r="870" spans="1:1" s="35" customFormat="1">
      <c r="A870" s="28"/>
    </row>
    <row r="871" spans="1:1" s="35" customFormat="1">
      <c r="A871" s="28"/>
    </row>
    <row r="872" spans="1:1" s="35" customFormat="1">
      <c r="A872" s="28"/>
    </row>
    <row r="873" spans="1:1" s="35" customFormat="1">
      <c r="A873" s="28"/>
    </row>
    <row r="874" spans="1:1" s="35" customFormat="1">
      <c r="A874" s="28"/>
    </row>
    <row r="875" spans="1:1" s="35" customFormat="1">
      <c r="A875" s="28"/>
    </row>
    <row r="876" spans="1:1" s="35" customFormat="1">
      <c r="A876" s="28"/>
    </row>
    <row r="877" spans="1:1" s="35" customFormat="1">
      <c r="A877" s="28"/>
    </row>
    <row r="878" spans="1:1" s="35" customFormat="1">
      <c r="A878" s="28"/>
    </row>
    <row r="879" spans="1:1" s="35" customFormat="1">
      <c r="A879" s="28"/>
    </row>
    <row r="880" spans="1:1" s="35" customFormat="1">
      <c r="A880" s="28"/>
    </row>
    <row r="881" spans="1:1" s="35" customFormat="1">
      <c r="A881" s="28"/>
    </row>
    <row r="882" spans="1:1" s="35" customFormat="1">
      <c r="A882" s="28"/>
    </row>
    <row r="883" spans="1:1" s="35" customFormat="1">
      <c r="A883" s="28"/>
    </row>
    <row r="884" spans="1:1" s="35" customFormat="1">
      <c r="A884" s="28"/>
    </row>
    <row r="885" spans="1:1" s="35" customFormat="1">
      <c r="A885" s="28"/>
    </row>
  </sheetData>
  <mergeCells count="20">
    <mergeCell ref="K54:K55"/>
    <mergeCell ref="L54:L55"/>
    <mergeCell ref="A54:A55"/>
    <mergeCell ref="B54:B55"/>
    <mergeCell ref="C54:C55"/>
    <mergeCell ref="D54:D55"/>
    <mergeCell ref="E54:E55"/>
    <mergeCell ref="F54:F55"/>
    <mergeCell ref="A1:L1"/>
    <mergeCell ref="A2:L2"/>
    <mergeCell ref="A3:L4"/>
    <mergeCell ref="G54:G55"/>
    <mergeCell ref="H54:H55"/>
    <mergeCell ref="I54:I55"/>
    <mergeCell ref="E8:L8"/>
    <mergeCell ref="A5:F5"/>
    <mergeCell ref="A8:A9"/>
    <mergeCell ref="B8:D8"/>
    <mergeCell ref="J54:J55"/>
    <mergeCell ref="E53:L5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tabSelected="1" topLeftCell="C29" zoomScale="130" zoomScaleNormal="130" workbookViewId="0">
      <selection activeCell="F46" sqref="F46"/>
    </sheetView>
  </sheetViews>
  <sheetFormatPr baseColWidth="10" defaultRowHeight="15"/>
  <cols>
    <col min="1" max="1" width="12" style="363"/>
    <col min="2" max="2" width="22.6640625" style="364" customWidth="1"/>
    <col min="3" max="3" width="70.83203125" style="363" customWidth="1"/>
    <col min="4" max="5" width="13.6640625" style="364" customWidth="1"/>
    <col min="6" max="6" width="15.1640625" style="364" customWidth="1"/>
    <col min="7" max="7" width="0" style="365" hidden="1" customWidth="1"/>
    <col min="8" max="16384" width="12" style="365"/>
  </cols>
  <sheetData>
    <row r="1" spans="1:7" s="354" customFormat="1" ht="15.75">
      <c r="B1" s="437" t="s">
        <v>136</v>
      </c>
      <c r="C1" s="437"/>
      <c r="D1" s="437"/>
      <c r="E1" s="437"/>
      <c r="F1" s="437"/>
    </row>
    <row r="2" spans="1:7" s="355" customFormat="1" ht="15.75">
      <c r="B2" s="438" t="s">
        <v>284</v>
      </c>
      <c r="C2" s="438"/>
      <c r="D2" s="438"/>
      <c r="E2" s="438"/>
      <c r="F2" s="438"/>
    </row>
    <row r="3" spans="1:7" s="358" customFormat="1" ht="36" customHeight="1">
      <c r="A3" s="356"/>
      <c r="B3" s="357" t="s">
        <v>285</v>
      </c>
      <c r="C3" s="357" t="s">
        <v>286</v>
      </c>
      <c r="D3" s="357" t="s">
        <v>137</v>
      </c>
      <c r="E3" s="357" t="s">
        <v>138</v>
      </c>
      <c r="F3" s="357" t="s">
        <v>139</v>
      </c>
    </row>
    <row r="4" spans="1:7" s="358" customFormat="1" ht="36" customHeight="1">
      <c r="A4" s="356"/>
      <c r="B4" s="434" t="s">
        <v>287</v>
      </c>
      <c r="C4" s="435"/>
      <c r="D4" s="435"/>
      <c r="E4" s="435"/>
      <c r="F4" s="436"/>
    </row>
    <row r="5" spans="1:7" s="358" customFormat="1" ht="25.5">
      <c r="A5" s="356">
        <v>1</v>
      </c>
      <c r="B5" s="359" t="s">
        <v>144</v>
      </c>
      <c r="C5" s="360" t="s">
        <v>65</v>
      </c>
      <c r="D5" s="359">
        <v>0</v>
      </c>
      <c r="E5" s="359">
        <v>100</v>
      </c>
      <c r="F5" s="359">
        <v>14.52</v>
      </c>
    </row>
    <row r="6" spans="1:7" s="358" customFormat="1" ht="25.5">
      <c r="A6" s="356">
        <v>2</v>
      </c>
      <c r="B6" s="359" t="s">
        <v>145</v>
      </c>
      <c r="C6" s="360" t="s">
        <v>66</v>
      </c>
      <c r="D6" s="359">
        <v>0</v>
      </c>
      <c r="E6" s="359">
        <v>20</v>
      </c>
      <c r="F6" s="359">
        <v>26.47</v>
      </c>
    </row>
    <row r="7" spans="1:7" s="358" customFormat="1" ht="25.5">
      <c r="A7" s="356">
        <v>3</v>
      </c>
      <c r="B7" s="359" t="s">
        <v>161</v>
      </c>
      <c r="C7" s="360" t="s">
        <v>162</v>
      </c>
      <c r="D7" s="359">
        <v>30</v>
      </c>
      <c r="E7" s="359">
        <v>57</v>
      </c>
      <c r="F7" s="359">
        <v>10.220000000000001</v>
      </c>
    </row>
    <row r="8" spans="1:7" s="361" customFormat="1" ht="25.5">
      <c r="A8" s="356">
        <v>4</v>
      </c>
      <c r="B8" s="359" t="s">
        <v>163</v>
      </c>
      <c r="C8" s="360" t="s">
        <v>64</v>
      </c>
      <c r="D8" s="359">
        <v>0</v>
      </c>
      <c r="E8" s="359">
        <v>20</v>
      </c>
      <c r="F8" s="359">
        <v>7.03</v>
      </c>
    </row>
    <row r="9" spans="1:7" s="358" customFormat="1" ht="25.5">
      <c r="A9" s="356">
        <v>5</v>
      </c>
      <c r="B9" s="359" t="s">
        <v>174</v>
      </c>
      <c r="C9" s="360" t="s">
        <v>115</v>
      </c>
      <c r="D9" s="359">
        <v>14</v>
      </c>
      <c r="E9" s="359">
        <v>0</v>
      </c>
      <c r="F9" s="359">
        <v>30.98</v>
      </c>
    </row>
    <row r="10" spans="1:7" s="358" customFormat="1" ht="25.5">
      <c r="A10" s="356">
        <v>6</v>
      </c>
      <c r="B10" s="359" t="s">
        <v>177</v>
      </c>
      <c r="C10" s="360" t="s">
        <v>178</v>
      </c>
      <c r="D10" s="359">
        <v>20</v>
      </c>
      <c r="E10" s="359">
        <v>26</v>
      </c>
      <c r="F10" s="359">
        <v>42.5</v>
      </c>
    </row>
    <row r="11" spans="1:7" s="358" customFormat="1" ht="25.5">
      <c r="A11" s="356">
        <v>7</v>
      </c>
      <c r="B11" s="359" t="s">
        <v>184</v>
      </c>
      <c r="C11" s="360" t="s">
        <v>185</v>
      </c>
      <c r="D11" s="359">
        <v>0</v>
      </c>
      <c r="E11" s="359">
        <v>100</v>
      </c>
      <c r="F11" s="359">
        <v>0</v>
      </c>
    </row>
    <row r="12" spans="1:7" s="358" customFormat="1" ht="25.5">
      <c r="A12" s="356">
        <v>8</v>
      </c>
      <c r="B12" s="359" t="s">
        <v>186</v>
      </c>
      <c r="C12" s="360" t="s">
        <v>187</v>
      </c>
      <c r="D12" s="359">
        <v>0</v>
      </c>
      <c r="E12" s="359">
        <v>100</v>
      </c>
      <c r="F12" s="359">
        <v>9.83</v>
      </c>
      <c r="G12" s="375">
        <f>AVERAGE(D5:D12)</f>
        <v>8</v>
      </c>
    </row>
    <row r="13" spans="1:7" s="358" customFormat="1" ht="24" customHeight="1">
      <c r="A13" s="356"/>
      <c r="B13" s="434" t="s">
        <v>288</v>
      </c>
      <c r="C13" s="435"/>
      <c r="D13" s="435"/>
      <c r="E13" s="435"/>
      <c r="F13" s="436"/>
      <c r="G13" s="375"/>
    </row>
    <row r="14" spans="1:7" s="358" customFormat="1" ht="25.5">
      <c r="A14" s="356">
        <v>9</v>
      </c>
      <c r="B14" s="359" t="s">
        <v>140</v>
      </c>
      <c r="C14" s="360" t="s">
        <v>141</v>
      </c>
      <c r="D14" s="359">
        <v>83</v>
      </c>
      <c r="E14" s="359">
        <v>100</v>
      </c>
      <c r="F14" s="359">
        <v>43.9</v>
      </c>
      <c r="G14" s="375"/>
    </row>
    <row r="15" spans="1:7" s="358" customFormat="1" ht="25.5">
      <c r="A15" s="356">
        <v>10</v>
      </c>
      <c r="B15" s="359" t="s">
        <v>142</v>
      </c>
      <c r="C15" s="360" t="s">
        <v>143</v>
      </c>
      <c r="D15" s="359">
        <v>25</v>
      </c>
      <c r="E15" s="359">
        <v>60</v>
      </c>
      <c r="F15" s="359">
        <v>27.31</v>
      </c>
      <c r="G15" s="375"/>
    </row>
    <row r="16" spans="1:7" s="358" customFormat="1" ht="18" customHeight="1">
      <c r="A16" s="356">
        <v>11</v>
      </c>
      <c r="B16" s="359" t="s">
        <v>157</v>
      </c>
      <c r="C16" s="360" t="s">
        <v>36</v>
      </c>
      <c r="D16" s="359">
        <v>0</v>
      </c>
      <c r="E16" s="359">
        <v>0</v>
      </c>
      <c r="F16" s="359">
        <v>0</v>
      </c>
      <c r="G16" s="375"/>
    </row>
    <row r="17" spans="1:7" s="358" customFormat="1" ht="38.25">
      <c r="A17" s="356">
        <v>12</v>
      </c>
      <c r="B17" s="359" t="s">
        <v>158</v>
      </c>
      <c r="C17" s="360" t="s">
        <v>159</v>
      </c>
      <c r="D17" s="359">
        <v>36</v>
      </c>
      <c r="E17" s="359">
        <v>60</v>
      </c>
      <c r="F17" s="359">
        <v>38.51</v>
      </c>
      <c r="G17" s="375"/>
    </row>
    <row r="18" spans="1:7" s="358" customFormat="1" ht="25.5">
      <c r="A18" s="356">
        <v>13</v>
      </c>
      <c r="B18" s="359" t="s">
        <v>166</v>
      </c>
      <c r="C18" s="360" t="s">
        <v>167</v>
      </c>
      <c r="D18" s="359">
        <v>0</v>
      </c>
      <c r="E18" s="359">
        <v>0</v>
      </c>
      <c r="F18" s="359">
        <v>0</v>
      </c>
      <c r="G18" s="375"/>
    </row>
    <row r="19" spans="1:7" s="358" customFormat="1" ht="38.25">
      <c r="A19" s="356">
        <v>14</v>
      </c>
      <c r="B19" s="359" t="s">
        <v>170</v>
      </c>
      <c r="C19" s="360" t="s">
        <v>171</v>
      </c>
      <c r="D19" s="359">
        <v>22</v>
      </c>
      <c r="E19" s="359">
        <v>50</v>
      </c>
      <c r="F19" s="359">
        <v>18.989999999999998</v>
      </c>
      <c r="G19" s="375"/>
    </row>
    <row r="20" spans="1:7" s="358" customFormat="1" ht="25.5">
      <c r="A20" s="356">
        <v>15</v>
      </c>
      <c r="B20" s="359" t="s">
        <v>172</v>
      </c>
      <c r="C20" s="360" t="s">
        <v>69</v>
      </c>
      <c r="D20" s="359">
        <v>0</v>
      </c>
      <c r="E20" s="359">
        <v>25</v>
      </c>
      <c r="F20" s="359">
        <v>0</v>
      </c>
      <c r="G20" s="375"/>
    </row>
    <row r="21" spans="1:7" s="358" customFormat="1" ht="25.5">
      <c r="A21" s="356">
        <v>16</v>
      </c>
      <c r="B21" s="359" t="s">
        <v>173</v>
      </c>
      <c r="C21" s="360" t="s">
        <v>70</v>
      </c>
      <c r="D21" s="359">
        <v>0</v>
      </c>
      <c r="E21" s="359">
        <v>33</v>
      </c>
      <c r="F21" s="359">
        <v>0.46</v>
      </c>
      <c r="G21" s="375"/>
    </row>
    <row r="22" spans="1:7" s="358" customFormat="1" ht="25.5">
      <c r="A22" s="356">
        <v>17</v>
      </c>
      <c r="B22" s="359" t="s">
        <v>180</v>
      </c>
      <c r="C22" s="360" t="s">
        <v>74</v>
      </c>
      <c r="D22" s="359">
        <v>52</v>
      </c>
      <c r="E22" s="359">
        <v>80</v>
      </c>
      <c r="F22" s="359">
        <v>50.31</v>
      </c>
      <c r="G22" s="375"/>
    </row>
    <row r="23" spans="1:7" s="358" customFormat="1" ht="38.25">
      <c r="A23" s="356">
        <v>18</v>
      </c>
      <c r="B23" s="359" t="s">
        <v>181</v>
      </c>
      <c r="C23" s="360" t="s">
        <v>182</v>
      </c>
      <c r="D23" s="359">
        <v>0</v>
      </c>
      <c r="E23" s="359">
        <v>0</v>
      </c>
      <c r="F23" s="359">
        <v>0</v>
      </c>
      <c r="G23" s="375"/>
    </row>
    <row r="24" spans="1:7" s="358" customFormat="1" ht="25.5">
      <c r="A24" s="362">
        <v>19</v>
      </c>
      <c r="B24" s="359" t="s">
        <v>188</v>
      </c>
      <c r="C24" s="360" t="s">
        <v>189</v>
      </c>
      <c r="D24" s="359">
        <v>1</v>
      </c>
      <c r="E24" s="359">
        <v>0</v>
      </c>
      <c r="F24" s="359">
        <v>0.81</v>
      </c>
      <c r="G24" s="375">
        <f>AVERAGE(D14:D24)</f>
        <v>19.90909090909091</v>
      </c>
    </row>
    <row r="25" spans="1:7" s="358" customFormat="1" ht="27" customHeight="1">
      <c r="A25" s="362"/>
      <c r="B25" s="434" t="s">
        <v>289</v>
      </c>
      <c r="C25" s="435"/>
      <c r="D25" s="435"/>
      <c r="E25" s="435"/>
      <c r="F25" s="436"/>
      <c r="G25" s="375"/>
    </row>
    <row r="26" spans="1:7" s="358" customFormat="1" ht="25.5">
      <c r="A26" s="356">
        <v>20</v>
      </c>
      <c r="B26" s="359" t="s">
        <v>147</v>
      </c>
      <c r="C26" s="360" t="s">
        <v>72</v>
      </c>
      <c r="D26" s="359">
        <v>83</v>
      </c>
      <c r="E26" s="359">
        <v>67</v>
      </c>
      <c r="F26" s="359">
        <v>0</v>
      </c>
      <c r="G26" s="375"/>
    </row>
    <row r="27" spans="1:7" s="372" customFormat="1" ht="25.5">
      <c r="A27" s="369">
        <v>21</v>
      </c>
      <c r="B27" s="370" t="s">
        <v>153</v>
      </c>
      <c r="C27" s="371" t="s">
        <v>67</v>
      </c>
      <c r="D27" s="370">
        <v>0</v>
      </c>
      <c r="E27" s="370">
        <v>0</v>
      </c>
      <c r="F27" s="370">
        <v>0</v>
      </c>
      <c r="G27" s="375"/>
    </row>
    <row r="28" spans="1:7" s="372" customFormat="1" ht="25.5">
      <c r="A28" s="369">
        <v>22</v>
      </c>
      <c r="B28" s="373" t="s">
        <v>168</v>
      </c>
      <c r="C28" s="374" t="s">
        <v>68</v>
      </c>
      <c r="D28" s="373">
        <v>0</v>
      </c>
      <c r="E28" s="373">
        <v>0</v>
      </c>
      <c r="F28" s="373">
        <v>0.45</v>
      </c>
      <c r="G28" s="375"/>
    </row>
    <row r="29" spans="1:7" s="372" customFormat="1" ht="25.5">
      <c r="A29" s="369">
        <v>23</v>
      </c>
      <c r="B29" s="373" t="s">
        <v>169</v>
      </c>
      <c r="C29" s="374" t="s">
        <v>73</v>
      </c>
      <c r="D29" s="373">
        <v>0</v>
      </c>
      <c r="E29" s="373">
        <v>0</v>
      </c>
      <c r="F29" s="373">
        <v>6.82</v>
      </c>
      <c r="G29" s="375"/>
    </row>
    <row r="30" spans="1:7" s="372" customFormat="1" ht="38.25">
      <c r="A30" s="369">
        <v>24</v>
      </c>
      <c r="B30" s="373" t="s">
        <v>183</v>
      </c>
      <c r="C30" s="374" t="s">
        <v>71</v>
      </c>
      <c r="D30" s="373">
        <v>100</v>
      </c>
      <c r="E30" s="373">
        <v>100</v>
      </c>
      <c r="F30" s="373">
        <v>58.92</v>
      </c>
      <c r="G30" s="375"/>
    </row>
    <row r="31" spans="1:7" s="372" customFormat="1" ht="25.5">
      <c r="A31" s="369">
        <v>25</v>
      </c>
      <c r="B31" s="373" t="s">
        <v>175</v>
      </c>
      <c r="C31" s="374" t="s">
        <v>176</v>
      </c>
      <c r="D31" s="373">
        <v>100</v>
      </c>
      <c r="E31" s="373">
        <v>75</v>
      </c>
      <c r="F31" s="373">
        <v>57.2</v>
      </c>
      <c r="G31" s="375">
        <f>AVERAGE(D26:D31)</f>
        <v>47.166666666666664</v>
      </c>
    </row>
    <row r="32" spans="1:7" s="358" customFormat="1" ht="27" customHeight="1">
      <c r="A32" s="362"/>
      <c r="B32" s="434" t="s">
        <v>290</v>
      </c>
      <c r="C32" s="435"/>
      <c r="D32" s="435"/>
      <c r="E32" s="435"/>
      <c r="F32" s="436"/>
      <c r="G32" s="375"/>
    </row>
    <row r="33" spans="1:8" s="358" customFormat="1" ht="25.5">
      <c r="A33" s="356">
        <v>26</v>
      </c>
      <c r="B33" s="359" t="s">
        <v>148</v>
      </c>
      <c r="C33" s="360" t="s">
        <v>149</v>
      </c>
      <c r="D33" s="359">
        <v>54</v>
      </c>
      <c r="E33" s="359">
        <v>82</v>
      </c>
      <c r="F33" s="359">
        <v>38.21</v>
      </c>
      <c r="G33" s="375"/>
    </row>
    <row r="34" spans="1:8" s="358" customFormat="1" ht="25.5">
      <c r="A34" s="356">
        <v>27</v>
      </c>
      <c r="B34" s="359" t="s">
        <v>150</v>
      </c>
      <c r="C34" s="360" t="s">
        <v>151</v>
      </c>
      <c r="D34" s="359">
        <v>0</v>
      </c>
      <c r="E34" s="359">
        <v>0</v>
      </c>
      <c r="F34" s="359">
        <v>5.92</v>
      </c>
      <c r="G34" s="375"/>
    </row>
    <row r="35" spans="1:8" s="358" customFormat="1" ht="18" customHeight="1">
      <c r="A35" s="356">
        <v>28</v>
      </c>
      <c r="B35" s="359" t="s">
        <v>154</v>
      </c>
      <c r="C35" s="360" t="s">
        <v>1</v>
      </c>
      <c r="D35" s="359">
        <v>0</v>
      </c>
      <c r="E35" s="359">
        <v>0</v>
      </c>
      <c r="F35" s="359">
        <v>5.92</v>
      </c>
      <c r="G35" s="375"/>
    </row>
    <row r="36" spans="1:8" s="358" customFormat="1" ht="16.5" customHeight="1">
      <c r="A36" s="356">
        <v>29</v>
      </c>
      <c r="B36" s="359" t="s">
        <v>160</v>
      </c>
      <c r="C36" s="360" t="s">
        <v>75</v>
      </c>
      <c r="D36" s="359">
        <v>41</v>
      </c>
      <c r="E36" s="359">
        <v>34</v>
      </c>
      <c r="F36" s="359">
        <v>29.35</v>
      </c>
      <c r="G36" s="375"/>
    </row>
    <row r="37" spans="1:8" s="358" customFormat="1" ht="25.5">
      <c r="A37" s="356">
        <v>30</v>
      </c>
      <c r="B37" s="359" t="s">
        <v>164</v>
      </c>
      <c r="C37" s="360" t="s">
        <v>165</v>
      </c>
      <c r="D37" s="359">
        <v>0</v>
      </c>
      <c r="E37" s="359">
        <v>0</v>
      </c>
      <c r="F37" s="359">
        <v>2.09</v>
      </c>
      <c r="G37" s="375">
        <f>AVERAGE(D33:D37)</f>
        <v>19</v>
      </c>
    </row>
    <row r="38" spans="1:8" s="358" customFormat="1" ht="27" customHeight="1">
      <c r="A38" s="362"/>
      <c r="B38" s="434" t="s">
        <v>291</v>
      </c>
      <c r="C38" s="435"/>
      <c r="D38" s="435"/>
      <c r="E38" s="435"/>
      <c r="F38" s="436"/>
      <c r="G38" s="375"/>
    </row>
    <row r="39" spans="1:8" s="358" customFormat="1" ht="20.25" customHeight="1">
      <c r="A39" s="356">
        <v>31</v>
      </c>
      <c r="B39" s="359" t="s">
        <v>146</v>
      </c>
      <c r="C39" s="360" t="s">
        <v>33</v>
      </c>
      <c r="D39" s="359">
        <v>92</v>
      </c>
      <c r="E39" s="359">
        <v>100</v>
      </c>
      <c r="F39" s="359">
        <v>79.87</v>
      </c>
      <c r="G39" s="375">
        <f>D39</f>
        <v>92</v>
      </c>
      <c r="H39" s="361"/>
    </row>
    <row r="40" spans="1:8" s="358" customFormat="1" ht="27" customHeight="1">
      <c r="A40" s="362"/>
      <c r="B40" s="434" t="s">
        <v>292</v>
      </c>
      <c r="C40" s="435"/>
      <c r="D40" s="435"/>
      <c r="E40" s="435"/>
      <c r="F40" s="436"/>
      <c r="G40" s="375"/>
    </row>
    <row r="41" spans="1:8" s="358" customFormat="1" ht="16.5" customHeight="1">
      <c r="A41" s="356">
        <v>32</v>
      </c>
      <c r="B41" s="359" t="s">
        <v>152</v>
      </c>
      <c r="C41" s="360" t="s">
        <v>0</v>
      </c>
      <c r="D41" s="359">
        <v>60</v>
      </c>
      <c r="E41" s="359">
        <v>89</v>
      </c>
      <c r="F41" s="359">
        <v>48.6</v>
      </c>
      <c r="G41" s="375">
        <f>D41</f>
        <v>60</v>
      </c>
    </row>
    <row r="42" spans="1:8" s="358" customFormat="1" ht="27" customHeight="1">
      <c r="A42" s="362"/>
      <c r="B42" s="434" t="s">
        <v>293</v>
      </c>
      <c r="C42" s="435"/>
      <c r="D42" s="435"/>
      <c r="E42" s="435"/>
      <c r="F42" s="436"/>
      <c r="G42" s="375"/>
    </row>
    <row r="43" spans="1:8" s="358" customFormat="1" ht="38.25">
      <c r="A43" s="356">
        <v>33</v>
      </c>
      <c r="B43" s="359" t="s">
        <v>155</v>
      </c>
      <c r="C43" s="360" t="s">
        <v>156</v>
      </c>
      <c r="D43" s="359">
        <v>100</v>
      </c>
      <c r="E43" s="359">
        <v>100</v>
      </c>
      <c r="F43" s="359">
        <v>100</v>
      </c>
      <c r="G43" s="375">
        <f>D43</f>
        <v>100</v>
      </c>
    </row>
    <row r="44" spans="1:8" s="358" customFormat="1" ht="27" customHeight="1">
      <c r="A44" s="362"/>
      <c r="B44" s="434" t="s">
        <v>294</v>
      </c>
      <c r="C44" s="435"/>
      <c r="D44" s="435"/>
      <c r="E44" s="435"/>
      <c r="F44" s="436"/>
      <c r="G44" s="375"/>
    </row>
    <row r="45" spans="1:8" s="358" customFormat="1" ht="25.5">
      <c r="A45" s="356">
        <v>34</v>
      </c>
      <c r="B45" s="359" t="s">
        <v>179</v>
      </c>
      <c r="C45" s="360" t="s">
        <v>34</v>
      </c>
      <c r="D45" s="359">
        <v>60</v>
      </c>
      <c r="E45" s="359">
        <v>100</v>
      </c>
      <c r="F45" s="359">
        <v>32.82</v>
      </c>
      <c r="G45" s="375">
        <f>D45</f>
        <v>60</v>
      </c>
    </row>
    <row r="46" spans="1:8">
      <c r="C46" s="434" t="s">
        <v>305</v>
      </c>
      <c r="D46" s="435"/>
      <c r="E46" s="435"/>
      <c r="F46" s="500">
        <v>0.51</v>
      </c>
      <c r="G46" s="375"/>
    </row>
    <row r="47" spans="1:8">
      <c r="G47" s="376">
        <f>AVERAGE(G5:G45)</f>
        <v>50.759469696969695</v>
      </c>
    </row>
  </sheetData>
  <mergeCells count="11">
    <mergeCell ref="C46:E46"/>
    <mergeCell ref="B38:F38"/>
    <mergeCell ref="B40:F40"/>
    <mergeCell ref="B42:F42"/>
    <mergeCell ref="B44:F44"/>
    <mergeCell ref="B1:F1"/>
    <mergeCell ref="B2:F2"/>
    <mergeCell ref="B4:F4"/>
    <mergeCell ref="B13:F13"/>
    <mergeCell ref="B25:F25"/>
    <mergeCell ref="B32:F32"/>
  </mergeCells>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workbookViewId="0">
      <selection activeCell="AH25" sqref="AH25"/>
    </sheetView>
  </sheetViews>
  <sheetFormatPr baseColWidth="10" defaultRowHeight="11.25"/>
  <cols>
    <col min="1" max="1" width="53.6640625" style="132" customWidth="1"/>
    <col min="2" max="2" width="9.33203125" style="132" hidden="1" customWidth="1"/>
    <col min="3" max="3" width="12.33203125" style="132" customWidth="1"/>
    <col min="4" max="4" width="16.33203125" style="132" customWidth="1"/>
    <col min="5" max="5" width="12.1640625" style="132" hidden="1" customWidth="1"/>
    <col min="6" max="6" width="11.33203125" style="132" customWidth="1"/>
    <col min="7" max="7" width="15.6640625" style="132" customWidth="1"/>
    <col min="8" max="8" width="14.33203125" style="132" hidden="1" customWidth="1"/>
    <col min="9" max="9" width="13" style="132" customWidth="1"/>
    <col min="10" max="10" width="16" style="132" customWidth="1"/>
    <col min="11" max="11" width="15.1640625" style="132" hidden="1" customWidth="1"/>
    <col min="12" max="12" width="12" style="132" hidden="1" customWidth="1"/>
    <col min="13" max="13" width="16" style="132" hidden="1" customWidth="1"/>
    <col min="14" max="14" width="15.1640625" style="132" customWidth="1"/>
    <col min="15" max="15" width="16" style="132" bestFit="1" customWidth="1"/>
    <col min="16" max="16" width="8.6640625" style="132" hidden="1" customWidth="1"/>
    <col min="17" max="17" width="12.5" style="132" customWidth="1"/>
    <col min="18" max="18" width="15.6640625" style="132" customWidth="1"/>
    <col min="19" max="19" width="17.33203125" style="132" customWidth="1"/>
    <col min="20" max="20" width="17.5" style="132" customWidth="1"/>
    <col min="21" max="21" width="12" style="132"/>
    <col min="22" max="31" width="0" style="132" hidden="1" customWidth="1"/>
    <col min="32" max="256" width="12" style="132"/>
    <col min="257" max="257" width="42.6640625" style="132" customWidth="1"/>
    <col min="258" max="258" width="0" style="132" hidden="1" customWidth="1"/>
    <col min="259" max="259" width="12" style="132"/>
    <col min="260" max="260" width="17" style="132" customWidth="1"/>
    <col min="261" max="261" width="0" style="132" hidden="1" customWidth="1"/>
    <col min="262" max="262" width="12" style="132"/>
    <col min="263" max="263" width="15.83203125" style="132" customWidth="1"/>
    <col min="264" max="264" width="0" style="132" hidden="1" customWidth="1"/>
    <col min="265" max="265" width="15" style="132" customWidth="1"/>
    <col min="266" max="268" width="16.33203125" style="132" customWidth="1"/>
    <col min="269" max="269" width="12" style="132"/>
    <col min="270" max="270" width="15.6640625" style="132" customWidth="1"/>
    <col min="271" max="271" width="0" style="132" hidden="1" customWidth="1"/>
    <col min="272" max="273" width="12" style="132"/>
    <col min="274" max="274" width="21.5" style="132" customWidth="1"/>
    <col min="275" max="275" width="20.6640625" style="132" customWidth="1"/>
    <col min="276" max="512" width="12" style="132"/>
    <col min="513" max="513" width="42.6640625" style="132" customWidth="1"/>
    <col min="514" max="514" width="0" style="132" hidden="1" customWidth="1"/>
    <col min="515" max="515" width="12" style="132"/>
    <col min="516" max="516" width="17" style="132" customWidth="1"/>
    <col min="517" max="517" width="0" style="132" hidden="1" customWidth="1"/>
    <col min="518" max="518" width="12" style="132"/>
    <col min="519" max="519" width="15.83203125" style="132" customWidth="1"/>
    <col min="520" max="520" width="0" style="132" hidden="1" customWidth="1"/>
    <col min="521" max="521" width="15" style="132" customWidth="1"/>
    <col min="522" max="524" width="16.33203125" style="132" customWidth="1"/>
    <col min="525" max="525" width="12" style="132"/>
    <col min="526" max="526" width="15.6640625" style="132" customWidth="1"/>
    <col min="527" max="527" width="0" style="132" hidden="1" customWidth="1"/>
    <col min="528" max="529" width="12" style="132"/>
    <col min="530" max="530" width="21.5" style="132" customWidth="1"/>
    <col min="531" max="531" width="20.6640625" style="132" customWidth="1"/>
    <col min="532" max="768" width="12" style="132"/>
    <col min="769" max="769" width="42.6640625" style="132" customWidth="1"/>
    <col min="770" max="770" width="0" style="132" hidden="1" customWidth="1"/>
    <col min="771" max="771" width="12" style="132"/>
    <col min="772" max="772" width="17" style="132" customWidth="1"/>
    <col min="773" max="773" width="0" style="132" hidden="1" customWidth="1"/>
    <col min="774" max="774" width="12" style="132"/>
    <col min="775" max="775" width="15.83203125" style="132" customWidth="1"/>
    <col min="776" max="776" width="0" style="132" hidden="1" customWidth="1"/>
    <col min="777" max="777" width="15" style="132" customWidth="1"/>
    <col min="778" max="780" width="16.33203125" style="132" customWidth="1"/>
    <col min="781" max="781" width="12" style="132"/>
    <col min="782" max="782" width="15.6640625" style="132" customWidth="1"/>
    <col min="783" max="783" width="0" style="132" hidden="1" customWidth="1"/>
    <col min="784" max="785" width="12" style="132"/>
    <col min="786" max="786" width="21.5" style="132" customWidth="1"/>
    <col min="787" max="787" width="20.6640625" style="132" customWidth="1"/>
    <col min="788" max="1024" width="12" style="132"/>
    <col min="1025" max="1025" width="42.6640625" style="132" customWidth="1"/>
    <col min="1026" max="1026" width="0" style="132" hidden="1" customWidth="1"/>
    <col min="1027" max="1027" width="12" style="132"/>
    <col min="1028" max="1028" width="17" style="132" customWidth="1"/>
    <col min="1029" max="1029" width="0" style="132" hidden="1" customWidth="1"/>
    <col min="1030" max="1030" width="12" style="132"/>
    <col min="1031" max="1031" width="15.83203125" style="132" customWidth="1"/>
    <col min="1032" max="1032" width="0" style="132" hidden="1" customWidth="1"/>
    <col min="1033" max="1033" width="15" style="132" customWidth="1"/>
    <col min="1034" max="1036" width="16.33203125" style="132" customWidth="1"/>
    <col min="1037" max="1037" width="12" style="132"/>
    <col min="1038" max="1038" width="15.6640625" style="132" customWidth="1"/>
    <col min="1039" max="1039" width="0" style="132" hidden="1" customWidth="1"/>
    <col min="1040" max="1041" width="12" style="132"/>
    <col min="1042" max="1042" width="21.5" style="132" customWidth="1"/>
    <col min="1043" max="1043" width="20.6640625" style="132" customWidth="1"/>
    <col min="1044" max="1280" width="12" style="132"/>
    <col min="1281" max="1281" width="42.6640625" style="132" customWidth="1"/>
    <col min="1282" max="1282" width="0" style="132" hidden="1" customWidth="1"/>
    <col min="1283" max="1283" width="12" style="132"/>
    <col min="1284" max="1284" width="17" style="132" customWidth="1"/>
    <col min="1285" max="1285" width="0" style="132" hidden="1" customWidth="1"/>
    <col min="1286" max="1286" width="12" style="132"/>
    <col min="1287" max="1287" width="15.83203125" style="132" customWidth="1"/>
    <col min="1288" max="1288" width="0" style="132" hidden="1" customWidth="1"/>
    <col min="1289" max="1289" width="15" style="132" customWidth="1"/>
    <col min="1290" max="1292" width="16.33203125" style="132" customWidth="1"/>
    <col min="1293" max="1293" width="12" style="132"/>
    <col min="1294" max="1294" width="15.6640625" style="132" customWidth="1"/>
    <col min="1295" max="1295" width="0" style="132" hidden="1" customWidth="1"/>
    <col min="1296" max="1297" width="12" style="132"/>
    <col min="1298" max="1298" width="21.5" style="132" customWidth="1"/>
    <col min="1299" max="1299" width="20.6640625" style="132" customWidth="1"/>
    <col min="1300" max="1536" width="12" style="132"/>
    <col min="1537" max="1537" width="42.6640625" style="132" customWidth="1"/>
    <col min="1538" max="1538" width="0" style="132" hidden="1" customWidth="1"/>
    <col min="1539" max="1539" width="12" style="132"/>
    <col min="1540" max="1540" width="17" style="132" customWidth="1"/>
    <col min="1541" max="1541" width="0" style="132" hidden="1" customWidth="1"/>
    <col min="1542" max="1542" width="12" style="132"/>
    <col min="1543" max="1543" width="15.83203125" style="132" customWidth="1"/>
    <col min="1544" max="1544" width="0" style="132" hidden="1" customWidth="1"/>
    <col min="1545" max="1545" width="15" style="132" customWidth="1"/>
    <col min="1546" max="1548" width="16.33203125" style="132" customWidth="1"/>
    <col min="1549" max="1549" width="12" style="132"/>
    <col min="1550" max="1550" width="15.6640625" style="132" customWidth="1"/>
    <col min="1551" max="1551" width="0" style="132" hidden="1" customWidth="1"/>
    <col min="1552" max="1553" width="12" style="132"/>
    <col min="1554" max="1554" width="21.5" style="132" customWidth="1"/>
    <col min="1555" max="1555" width="20.6640625" style="132" customWidth="1"/>
    <col min="1556" max="1792" width="12" style="132"/>
    <col min="1793" max="1793" width="42.6640625" style="132" customWidth="1"/>
    <col min="1794" max="1794" width="0" style="132" hidden="1" customWidth="1"/>
    <col min="1795" max="1795" width="12" style="132"/>
    <col min="1796" max="1796" width="17" style="132" customWidth="1"/>
    <col min="1797" max="1797" width="0" style="132" hidden="1" customWidth="1"/>
    <col min="1798" max="1798" width="12" style="132"/>
    <col min="1799" max="1799" width="15.83203125" style="132" customWidth="1"/>
    <col min="1800" max="1800" width="0" style="132" hidden="1" customWidth="1"/>
    <col min="1801" max="1801" width="15" style="132" customWidth="1"/>
    <col min="1802" max="1804" width="16.33203125" style="132" customWidth="1"/>
    <col min="1805" max="1805" width="12" style="132"/>
    <col min="1806" max="1806" width="15.6640625" style="132" customWidth="1"/>
    <col min="1807" max="1807" width="0" style="132" hidden="1" customWidth="1"/>
    <col min="1808" max="1809" width="12" style="132"/>
    <col min="1810" max="1810" width="21.5" style="132" customWidth="1"/>
    <col min="1811" max="1811" width="20.6640625" style="132" customWidth="1"/>
    <col min="1812" max="2048" width="12" style="132"/>
    <col min="2049" max="2049" width="42.6640625" style="132" customWidth="1"/>
    <col min="2050" max="2050" width="0" style="132" hidden="1" customWidth="1"/>
    <col min="2051" max="2051" width="12" style="132"/>
    <col min="2052" max="2052" width="17" style="132" customWidth="1"/>
    <col min="2053" max="2053" width="0" style="132" hidden="1" customWidth="1"/>
    <col min="2054" max="2054" width="12" style="132"/>
    <col min="2055" max="2055" width="15.83203125" style="132" customWidth="1"/>
    <col min="2056" max="2056" width="0" style="132" hidden="1" customWidth="1"/>
    <col min="2057" max="2057" width="15" style="132" customWidth="1"/>
    <col min="2058" max="2060" width="16.33203125" style="132" customWidth="1"/>
    <col min="2061" max="2061" width="12" style="132"/>
    <col min="2062" max="2062" width="15.6640625" style="132" customWidth="1"/>
    <col min="2063" max="2063" width="0" style="132" hidden="1" customWidth="1"/>
    <col min="2064" max="2065" width="12" style="132"/>
    <col min="2066" max="2066" width="21.5" style="132" customWidth="1"/>
    <col min="2067" max="2067" width="20.6640625" style="132" customWidth="1"/>
    <col min="2068" max="2304" width="12" style="132"/>
    <col min="2305" max="2305" width="42.6640625" style="132" customWidth="1"/>
    <col min="2306" max="2306" width="0" style="132" hidden="1" customWidth="1"/>
    <col min="2307" max="2307" width="12" style="132"/>
    <col min="2308" max="2308" width="17" style="132" customWidth="1"/>
    <col min="2309" max="2309" width="0" style="132" hidden="1" customWidth="1"/>
    <col min="2310" max="2310" width="12" style="132"/>
    <col min="2311" max="2311" width="15.83203125" style="132" customWidth="1"/>
    <col min="2312" max="2312" width="0" style="132" hidden="1" customWidth="1"/>
    <col min="2313" max="2313" width="15" style="132" customWidth="1"/>
    <col min="2314" max="2316" width="16.33203125" style="132" customWidth="1"/>
    <col min="2317" max="2317" width="12" style="132"/>
    <col min="2318" max="2318" width="15.6640625" style="132" customWidth="1"/>
    <col min="2319" max="2319" width="0" style="132" hidden="1" customWidth="1"/>
    <col min="2320" max="2321" width="12" style="132"/>
    <col min="2322" max="2322" width="21.5" style="132" customWidth="1"/>
    <col min="2323" max="2323" width="20.6640625" style="132" customWidth="1"/>
    <col min="2324" max="2560" width="12" style="132"/>
    <col min="2561" max="2561" width="42.6640625" style="132" customWidth="1"/>
    <col min="2562" max="2562" width="0" style="132" hidden="1" customWidth="1"/>
    <col min="2563" max="2563" width="12" style="132"/>
    <col min="2564" max="2564" width="17" style="132" customWidth="1"/>
    <col min="2565" max="2565" width="0" style="132" hidden="1" customWidth="1"/>
    <col min="2566" max="2566" width="12" style="132"/>
    <col min="2567" max="2567" width="15.83203125" style="132" customWidth="1"/>
    <col min="2568" max="2568" width="0" style="132" hidden="1" customWidth="1"/>
    <col min="2569" max="2569" width="15" style="132" customWidth="1"/>
    <col min="2570" max="2572" width="16.33203125" style="132" customWidth="1"/>
    <col min="2573" max="2573" width="12" style="132"/>
    <col min="2574" max="2574" width="15.6640625" style="132" customWidth="1"/>
    <col min="2575" max="2575" width="0" style="132" hidden="1" customWidth="1"/>
    <col min="2576" max="2577" width="12" style="132"/>
    <col min="2578" max="2578" width="21.5" style="132" customWidth="1"/>
    <col min="2579" max="2579" width="20.6640625" style="132" customWidth="1"/>
    <col min="2580" max="2816" width="12" style="132"/>
    <col min="2817" max="2817" width="42.6640625" style="132" customWidth="1"/>
    <col min="2818" max="2818" width="0" style="132" hidden="1" customWidth="1"/>
    <col min="2819" max="2819" width="12" style="132"/>
    <col min="2820" max="2820" width="17" style="132" customWidth="1"/>
    <col min="2821" max="2821" width="0" style="132" hidden="1" customWidth="1"/>
    <col min="2822" max="2822" width="12" style="132"/>
    <col min="2823" max="2823" width="15.83203125" style="132" customWidth="1"/>
    <col min="2824" max="2824" width="0" style="132" hidden="1" customWidth="1"/>
    <col min="2825" max="2825" width="15" style="132" customWidth="1"/>
    <col min="2826" max="2828" width="16.33203125" style="132" customWidth="1"/>
    <col min="2829" max="2829" width="12" style="132"/>
    <col min="2830" max="2830" width="15.6640625" style="132" customWidth="1"/>
    <col min="2831" max="2831" width="0" style="132" hidden="1" customWidth="1"/>
    <col min="2832" max="2833" width="12" style="132"/>
    <col min="2834" max="2834" width="21.5" style="132" customWidth="1"/>
    <col min="2835" max="2835" width="20.6640625" style="132" customWidth="1"/>
    <col min="2836" max="3072" width="12" style="132"/>
    <col min="3073" max="3073" width="42.6640625" style="132" customWidth="1"/>
    <col min="3074" max="3074" width="0" style="132" hidden="1" customWidth="1"/>
    <col min="3075" max="3075" width="12" style="132"/>
    <col min="3076" max="3076" width="17" style="132" customWidth="1"/>
    <col min="3077" max="3077" width="0" style="132" hidden="1" customWidth="1"/>
    <col min="3078" max="3078" width="12" style="132"/>
    <col min="3079" max="3079" width="15.83203125" style="132" customWidth="1"/>
    <col min="3080" max="3080" width="0" style="132" hidden="1" customWidth="1"/>
    <col min="3081" max="3081" width="15" style="132" customWidth="1"/>
    <col min="3082" max="3084" width="16.33203125" style="132" customWidth="1"/>
    <col min="3085" max="3085" width="12" style="132"/>
    <col min="3086" max="3086" width="15.6640625" style="132" customWidth="1"/>
    <col min="3087" max="3087" width="0" style="132" hidden="1" customWidth="1"/>
    <col min="3088" max="3089" width="12" style="132"/>
    <col min="3090" max="3090" width="21.5" style="132" customWidth="1"/>
    <col min="3091" max="3091" width="20.6640625" style="132" customWidth="1"/>
    <col min="3092" max="3328" width="12" style="132"/>
    <col min="3329" max="3329" width="42.6640625" style="132" customWidth="1"/>
    <col min="3330" max="3330" width="0" style="132" hidden="1" customWidth="1"/>
    <col min="3331" max="3331" width="12" style="132"/>
    <col min="3332" max="3332" width="17" style="132" customWidth="1"/>
    <col min="3333" max="3333" width="0" style="132" hidden="1" customWidth="1"/>
    <col min="3334" max="3334" width="12" style="132"/>
    <col min="3335" max="3335" width="15.83203125" style="132" customWidth="1"/>
    <col min="3336" max="3336" width="0" style="132" hidden="1" customWidth="1"/>
    <col min="3337" max="3337" width="15" style="132" customWidth="1"/>
    <col min="3338" max="3340" width="16.33203125" style="132" customWidth="1"/>
    <col min="3341" max="3341" width="12" style="132"/>
    <col min="3342" max="3342" width="15.6640625" style="132" customWidth="1"/>
    <col min="3343" max="3343" width="0" style="132" hidden="1" customWidth="1"/>
    <col min="3344" max="3345" width="12" style="132"/>
    <col min="3346" max="3346" width="21.5" style="132" customWidth="1"/>
    <col min="3347" max="3347" width="20.6640625" style="132" customWidth="1"/>
    <col min="3348" max="3584" width="12" style="132"/>
    <col min="3585" max="3585" width="42.6640625" style="132" customWidth="1"/>
    <col min="3586" max="3586" width="0" style="132" hidden="1" customWidth="1"/>
    <col min="3587" max="3587" width="12" style="132"/>
    <col min="3588" max="3588" width="17" style="132" customWidth="1"/>
    <col min="3589" max="3589" width="0" style="132" hidden="1" customWidth="1"/>
    <col min="3590" max="3590" width="12" style="132"/>
    <col min="3591" max="3591" width="15.83203125" style="132" customWidth="1"/>
    <col min="3592" max="3592" width="0" style="132" hidden="1" customWidth="1"/>
    <col min="3593" max="3593" width="15" style="132" customWidth="1"/>
    <col min="3594" max="3596" width="16.33203125" style="132" customWidth="1"/>
    <col min="3597" max="3597" width="12" style="132"/>
    <col min="3598" max="3598" width="15.6640625" style="132" customWidth="1"/>
    <col min="3599" max="3599" width="0" style="132" hidden="1" customWidth="1"/>
    <col min="3600" max="3601" width="12" style="132"/>
    <col min="3602" max="3602" width="21.5" style="132" customWidth="1"/>
    <col min="3603" max="3603" width="20.6640625" style="132" customWidth="1"/>
    <col min="3604" max="3840" width="12" style="132"/>
    <col min="3841" max="3841" width="42.6640625" style="132" customWidth="1"/>
    <col min="3842" max="3842" width="0" style="132" hidden="1" customWidth="1"/>
    <col min="3843" max="3843" width="12" style="132"/>
    <col min="3844" max="3844" width="17" style="132" customWidth="1"/>
    <col min="3845" max="3845" width="0" style="132" hidden="1" customWidth="1"/>
    <col min="3846" max="3846" width="12" style="132"/>
    <col min="3847" max="3847" width="15.83203125" style="132" customWidth="1"/>
    <col min="3848" max="3848" width="0" style="132" hidden="1" customWidth="1"/>
    <col min="3849" max="3849" width="15" style="132" customWidth="1"/>
    <col min="3850" max="3852" width="16.33203125" style="132" customWidth="1"/>
    <col min="3853" max="3853" width="12" style="132"/>
    <col min="3854" max="3854" width="15.6640625" style="132" customWidth="1"/>
    <col min="3855" max="3855" width="0" style="132" hidden="1" customWidth="1"/>
    <col min="3856" max="3857" width="12" style="132"/>
    <col min="3858" max="3858" width="21.5" style="132" customWidth="1"/>
    <col min="3859" max="3859" width="20.6640625" style="132" customWidth="1"/>
    <col min="3860" max="4096" width="12" style="132"/>
    <col min="4097" max="4097" width="42.6640625" style="132" customWidth="1"/>
    <col min="4098" max="4098" width="0" style="132" hidden="1" customWidth="1"/>
    <col min="4099" max="4099" width="12" style="132"/>
    <col min="4100" max="4100" width="17" style="132" customWidth="1"/>
    <col min="4101" max="4101" width="0" style="132" hidden="1" customWidth="1"/>
    <col min="4102" max="4102" width="12" style="132"/>
    <col min="4103" max="4103" width="15.83203125" style="132" customWidth="1"/>
    <col min="4104" max="4104" width="0" style="132" hidden="1" customWidth="1"/>
    <col min="4105" max="4105" width="15" style="132" customWidth="1"/>
    <col min="4106" max="4108" width="16.33203125" style="132" customWidth="1"/>
    <col min="4109" max="4109" width="12" style="132"/>
    <col min="4110" max="4110" width="15.6640625" style="132" customWidth="1"/>
    <col min="4111" max="4111" width="0" style="132" hidden="1" customWidth="1"/>
    <col min="4112" max="4113" width="12" style="132"/>
    <col min="4114" max="4114" width="21.5" style="132" customWidth="1"/>
    <col min="4115" max="4115" width="20.6640625" style="132" customWidth="1"/>
    <col min="4116" max="4352" width="12" style="132"/>
    <col min="4353" max="4353" width="42.6640625" style="132" customWidth="1"/>
    <col min="4354" max="4354" width="0" style="132" hidden="1" customWidth="1"/>
    <col min="4355" max="4355" width="12" style="132"/>
    <col min="4356" max="4356" width="17" style="132" customWidth="1"/>
    <col min="4357" max="4357" width="0" style="132" hidden="1" customWidth="1"/>
    <col min="4358" max="4358" width="12" style="132"/>
    <col min="4359" max="4359" width="15.83203125" style="132" customWidth="1"/>
    <col min="4360" max="4360" width="0" style="132" hidden="1" customWidth="1"/>
    <col min="4361" max="4361" width="15" style="132" customWidth="1"/>
    <col min="4362" max="4364" width="16.33203125" style="132" customWidth="1"/>
    <col min="4365" max="4365" width="12" style="132"/>
    <col min="4366" max="4366" width="15.6640625" style="132" customWidth="1"/>
    <col min="4367" max="4367" width="0" style="132" hidden="1" customWidth="1"/>
    <col min="4368" max="4369" width="12" style="132"/>
    <col min="4370" max="4370" width="21.5" style="132" customWidth="1"/>
    <col min="4371" max="4371" width="20.6640625" style="132" customWidth="1"/>
    <col min="4372" max="4608" width="12" style="132"/>
    <col min="4609" max="4609" width="42.6640625" style="132" customWidth="1"/>
    <col min="4610" max="4610" width="0" style="132" hidden="1" customWidth="1"/>
    <col min="4611" max="4611" width="12" style="132"/>
    <col min="4612" max="4612" width="17" style="132" customWidth="1"/>
    <col min="4613" max="4613" width="0" style="132" hidden="1" customWidth="1"/>
    <col min="4614" max="4614" width="12" style="132"/>
    <col min="4615" max="4615" width="15.83203125" style="132" customWidth="1"/>
    <col min="4616" max="4616" width="0" style="132" hidden="1" customWidth="1"/>
    <col min="4617" max="4617" width="15" style="132" customWidth="1"/>
    <col min="4618" max="4620" width="16.33203125" style="132" customWidth="1"/>
    <col min="4621" max="4621" width="12" style="132"/>
    <col min="4622" max="4622" width="15.6640625" style="132" customWidth="1"/>
    <col min="4623" max="4623" width="0" style="132" hidden="1" customWidth="1"/>
    <col min="4624" max="4625" width="12" style="132"/>
    <col min="4626" max="4626" width="21.5" style="132" customWidth="1"/>
    <col min="4627" max="4627" width="20.6640625" style="132" customWidth="1"/>
    <col min="4628" max="4864" width="12" style="132"/>
    <col min="4865" max="4865" width="42.6640625" style="132" customWidth="1"/>
    <col min="4866" max="4866" width="0" style="132" hidden="1" customWidth="1"/>
    <col min="4867" max="4867" width="12" style="132"/>
    <col min="4868" max="4868" width="17" style="132" customWidth="1"/>
    <col min="4869" max="4869" width="0" style="132" hidden="1" customWidth="1"/>
    <col min="4870" max="4870" width="12" style="132"/>
    <col min="4871" max="4871" width="15.83203125" style="132" customWidth="1"/>
    <col min="4872" max="4872" width="0" style="132" hidden="1" customWidth="1"/>
    <col min="4873" max="4873" width="15" style="132" customWidth="1"/>
    <col min="4874" max="4876" width="16.33203125" style="132" customWidth="1"/>
    <col min="4877" max="4877" width="12" style="132"/>
    <col min="4878" max="4878" width="15.6640625" style="132" customWidth="1"/>
    <col min="4879" max="4879" width="0" style="132" hidden="1" customWidth="1"/>
    <col min="4880" max="4881" width="12" style="132"/>
    <col min="4882" max="4882" width="21.5" style="132" customWidth="1"/>
    <col min="4883" max="4883" width="20.6640625" style="132" customWidth="1"/>
    <col min="4884" max="5120" width="12" style="132"/>
    <col min="5121" max="5121" width="42.6640625" style="132" customWidth="1"/>
    <col min="5122" max="5122" width="0" style="132" hidden="1" customWidth="1"/>
    <col min="5123" max="5123" width="12" style="132"/>
    <col min="5124" max="5124" width="17" style="132" customWidth="1"/>
    <col min="5125" max="5125" width="0" style="132" hidden="1" customWidth="1"/>
    <col min="5126" max="5126" width="12" style="132"/>
    <col min="5127" max="5127" width="15.83203125" style="132" customWidth="1"/>
    <col min="5128" max="5128" width="0" style="132" hidden="1" customWidth="1"/>
    <col min="5129" max="5129" width="15" style="132" customWidth="1"/>
    <col min="5130" max="5132" width="16.33203125" style="132" customWidth="1"/>
    <col min="5133" max="5133" width="12" style="132"/>
    <col min="5134" max="5134" width="15.6640625" style="132" customWidth="1"/>
    <col min="5135" max="5135" width="0" style="132" hidden="1" customWidth="1"/>
    <col min="5136" max="5137" width="12" style="132"/>
    <col min="5138" max="5138" width="21.5" style="132" customWidth="1"/>
    <col min="5139" max="5139" width="20.6640625" style="132" customWidth="1"/>
    <col min="5140" max="5376" width="12" style="132"/>
    <col min="5377" max="5377" width="42.6640625" style="132" customWidth="1"/>
    <col min="5378" max="5378" width="0" style="132" hidden="1" customWidth="1"/>
    <col min="5379" max="5379" width="12" style="132"/>
    <col min="5380" max="5380" width="17" style="132" customWidth="1"/>
    <col min="5381" max="5381" width="0" style="132" hidden="1" customWidth="1"/>
    <col min="5382" max="5382" width="12" style="132"/>
    <col min="5383" max="5383" width="15.83203125" style="132" customWidth="1"/>
    <col min="5384" max="5384" width="0" style="132" hidden="1" customWidth="1"/>
    <col min="5385" max="5385" width="15" style="132" customWidth="1"/>
    <col min="5386" max="5388" width="16.33203125" style="132" customWidth="1"/>
    <col min="5389" max="5389" width="12" style="132"/>
    <col min="5390" max="5390" width="15.6640625" style="132" customWidth="1"/>
    <col min="5391" max="5391" width="0" style="132" hidden="1" customWidth="1"/>
    <col min="5392" max="5393" width="12" style="132"/>
    <col min="5394" max="5394" width="21.5" style="132" customWidth="1"/>
    <col min="5395" max="5395" width="20.6640625" style="132" customWidth="1"/>
    <col min="5396" max="5632" width="12" style="132"/>
    <col min="5633" max="5633" width="42.6640625" style="132" customWidth="1"/>
    <col min="5634" max="5634" width="0" style="132" hidden="1" customWidth="1"/>
    <col min="5635" max="5635" width="12" style="132"/>
    <col min="5636" max="5636" width="17" style="132" customWidth="1"/>
    <col min="5637" max="5637" width="0" style="132" hidden="1" customWidth="1"/>
    <col min="5638" max="5638" width="12" style="132"/>
    <col min="5639" max="5639" width="15.83203125" style="132" customWidth="1"/>
    <col min="5640" max="5640" width="0" style="132" hidden="1" customWidth="1"/>
    <col min="5641" max="5641" width="15" style="132" customWidth="1"/>
    <col min="5642" max="5644" width="16.33203125" style="132" customWidth="1"/>
    <col min="5645" max="5645" width="12" style="132"/>
    <col min="5646" max="5646" width="15.6640625" style="132" customWidth="1"/>
    <col min="5647" max="5647" width="0" style="132" hidden="1" customWidth="1"/>
    <col min="5648" max="5649" width="12" style="132"/>
    <col min="5650" max="5650" width="21.5" style="132" customWidth="1"/>
    <col min="5651" max="5651" width="20.6640625" style="132" customWidth="1"/>
    <col min="5652" max="5888" width="12" style="132"/>
    <col min="5889" max="5889" width="42.6640625" style="132" customWidth="1"/>
    <col min="5890" max="5890" width="0" style="132" hidden="1" customWidth="1"/>
    <col min="5891" max="5891" width="12" style="132"/>
    <col min="5892" max="5892" width="17" style="132" customWidth="1"/>
    <col min="5893" max="5893" width="0" style="132" hidden="1" customWidth="1"/>
    <col min="5894" max="5894" width="12" style="132"/>
    <col min="5895" max="5895" width="15.83203125" style="132" customWidth="1"/>
    <col min="5896" max="5896" width="0" style="132" hidden="1" customWidth="1"/>
    <col min="5897" max="5897" width="15" style="132" customWidth="1"/>
    <col min="5898" max="5900" width="16.33203125" style="132" customWidth="1"/>
    <col min="5901" max="5901" width="12" style="132"/>
    <col min="5902" max="5902" width="15.6640625" style="132" customWidth="1"/>
    <col min="5903" max="5903" width="0" style="132" hidden="1" customWidth="1"/>
    <col min="5904" max="5905" width="12" style="132"/>
    <col min="5906" max="5906" width="21.5" style="132" customWidth="1"/>
    <col min="5907" max="5907" width="20.6640625" style="132" customWidth="1"/>
    <col min="5908" max="6144" width="12" style="132"/>
    <col min="6145" max="6145" width="42.6640625" style="132" customWidth="1"/>
    <col min="6146" max="6146" width="0" style="132" hidden="1" customWidth="1"/>
    <col min="6147" max="6147" width="12" style="132"/>
    <col min="6148" max="6148" width="17" style="132" customWidth="1"/>
    <col min="6149" max="6149" width="0" style="132" hidden="1" customWidth="1"/>
    <col min="6150" max="6150" width="12" style="132"/>
    <col min="6151" max="6151" width="15.83203125" style="132" customWidth="1"/>
    <col min="6152" max="6152" width="0" style="132" hidden="1" customWidth="1"/>
    <col min="6153" max="6153" width="15" style="132" customWidth="1"/>
    <col min="6154" max="6156" width="16.33203125" style="132" customWidth="1"/>
    <col min="6157" max="6157" width="12" style="132"/>
    <col min="6158" max="6158" width="15.6640625" style="132" customWidth="1"/>
    <col min="6159" max="6159" width="0" style="132" hidden="1" customWidth="1"/>
    <col min="6160" max="6161" width="12" style="132"/>
    <col min="6162" max="6162" width="21.5" style="132" customWidth="1"/>
    <col min="6163" max="6163" width="20.6640625" style="132" customWidth="1"/>
    <col min="6164" max="6400" width="12" style="132"/>
    <col min="6401" max="6401" width="42.6640625" style="132" customWidth="1"/>
    <col min="6402" max="6402" width="0" style="132" hidden="1" customWidth="1"/>
    <col min="6403" max="6403" width="12" style="132"/>
    <col min="6404" max="6404" width="17" style="132" customWidth="1"/>
    <col min="6405" max="6405" width="0" style="132" hidden="1" customWidth="1"/>
    <col min="6406" max="6406" width="12" style="132"/>
    <col min="6407" max="6407" width="15.83203125" style="132" customWidth="1"/>
    <col min="6408" max="6408" width="0" style="132" hidden="1" customWidth="1"/>
    <col min="6409" max="6409" width="15" style="132" customWidth="1"/>
    <col min="6410" max="6412" width="16.33203125" style="132" customWidth="1"/>
    <col min="6413" max="6413" width="12" style="132"/>
    <col min="6414" max="6414" width="15.6640625" style="132" customWidth="1"/>
    <col min="6415" max="6415" width="0" style="132" hidden="1" customWidth="1"/>
    <col min="6416" max="6417" width="12" style="132"/>
    <col min="6418" max="6418" width="21.5" style="132" customWidth="1"/>
    <col min="6419" max="6419" width="20.6640625" style="132" customWidth="1"/>
    <col min="6420" max="6656" width="12" style="132"/>
    <col min="6657" max="6657" width="42.6640625" style="132" customWidth="1"/>
    <col min="6658" max="6658" width="0" style="132" hidden="1" customWidth="1"/>
    <col min="6659" max="6659" width="12" style="132"/>
    <col min="6660" max="6660" width="17" style="132" customWidth="1"/>
    <col min="6661" max="6661" width="0" style="132" hidden="1" customWidth="1"/>
    <col min="6662" max="6662" width="12" style="132"/>
    <col min="6663" max="6663" width="15.83203125" style="132" customWidth="1"/>
    <col min="6664" max="6664" width="0" style="132" hidden="1" customWidth="1"/>
    <col min="6665" max="6665" width="15" style="132" customWidth="1"/>
    <col min="6666" max="6668" width="16.33203125" style="132" customWidth="1"/>
    <col min="6669" max="6669" width="12" style="132"/>
    <col min="6670" max="6670" width="15.6640625" style="132" customWidth="1"/>
    <col min="6671" max="6671" width="0" style="132" hidden="1" customWidth="1"/>
    <col min="6672" max="6673" width="12" style="132"/>
    <col min="6674" max="6674" width="21.5" style="132" customWidth="1"/>
    <col min="6675" max="6675" width="20.6640625" style="132" customWidth="1"/>
    <col min="6676" max="6912" width="12" style="132"/>
    <col min="6913" max="6913" width="42.6640625" style="132" customWidth="1"/>
    <col min="6914" max="6914" width="0" style="132" hidden="1" customWidth="1"/>
    <col min="6915" max="6915" width="12" style="132"/>
    <col min="6916" max="6916" width="17" style="132" customWidth="1"/>
    <col min="6917" max="6917" width="0" style="132" hidden="1" customWidth="1"/>
    <col min="6918" max="6918" width="12" style="132"/>
    <col min="6919" max="6919" width="15.83203125" style="132" customWidth="1"/>
    <col min="6920" max="6920" width="0" style="132" hidden="1" customWidth="1"/>
    <col min="6921" max="6921" width="15" style="132" customWidth="1"/>
    <col min="6922" max="6924" width="16.33203125" style="132" customWidth="1"/>
    <col min="6925" max="6925" width="12" style="132"/>
    <col min="6926" max="6926" width="15.6640625" style="132" customWidth="1"/>
    <col min="6927" max="6927" width="0" style="132" hidden="1" customWidth="1"/>
    <col min="6928" max="6929" width="12" style="132"/>
    <col min="6930" max="6930" width="21.5" style="132" customWidth="1"/>
    <col min="6931" max="6931" width="20.6640625" style="132" customWidth="1"/>
    <col min="6932" max="7168" width="12" style="132"/>
    <col min="7169" max="7169" width="42.6640625" style="132" customWidth="1"/>
    <col min="7170" max="7170" width="0" style="132" hidden="1" customWidth="1"/>
    <col min="7171" max="7171" width="12" style="132"/>
    <col min="7172" max="7172" width="17" style="132" customWidth="1"/>
    <col min="7173" max="7173" width="0" style="132" hidden="1" customWidth="1"/>
    <col min="7174" max="7174" width="12" style="132"/>
    <col min="7175" max="7175" width="15.83203125" style="132" customWidth="1"/>
    <col min="7176" max="7176" width="0" style="132" hidden="1" customWidth="1"/>
    <col min="7177" max="7177" width="15" style="132" customWidth="1"/>
    <col min="7178" max="7180" width="16.33203125" style="132" customWidth="1"/>
    <col min="7181" max="7181" width="12" style="132"/>
    <col min="7182" max="7182" width="15.6640625" style="132" customWidth="1"/>
    <col min="7183" max="7183" width="0" style="132" hidden="1" customWidth="1"/>
    <col min="7184" max="7185" width="12" style="132"/>
    <col min="7186" max="7186" width="21.5" style="132" customWidth="1"/>
    <col min="7187" max="7187" width="20.6640625" style="132" customWidth="1"/>
    <col min="7188" max="7424" width="12" style="132"/>
    <col min="7425" max="7425" width="42.6640625" style="132" customWidth="1"/>
    <col min="7426" max="7426" width="0" style="132" hidden="1" customWidth="1"/>
    <col min="7427" max="7427" width="12" style="132"/>
    <col min="7428" max="7428" width="17" style="132" customWidth="1"/>
    <col min="7429" max="7429" width="0" style="132" hidden="1" customWidth="1"/>
    <col min="7430" max="7430" width="12" style="132"/>
    <col min="7431" max="7431" width="15.83203125" style="132" customWidth="1"/>
    <col min="7432" max="7432" width="0" style="132" hidden="1" customWidth="1"/>
    <col min="7433" max="7433" width="15" style="132" customWidth="1"/>
    <col min="7434" max="7436" width="16.33203125" style="132" customWidth="1"/>
    <col min="7437" max="7437" width="12" style="132"/>
    <col min="7438" max="7438" width="15.6640625" style="132" customWidth="1"/>
    <col min="7439" max="7439" width="0" style="132" hidden="1" customWidth="1"/>
    <col min="7440" max="7441" width="12" style="132"/>
    <col min="7442" max="7442" width="21.5" style="132" customWidth="1"/>
    <col min="7443" max="7443" width="20.6640625" style="132" customWidth="1"/>
    <col min="7444" max="7680" width="12" style="132"/>
    <col min="7681" max="7681" width="42.6640625" style="132" customWidth="1"/>
    <col min="7682" max="7682" width="0" style="132" hidden="1" customWidth="1"/>
    <col min="7683" max="7683" width="12" style="132"/>
    <col min="7684" max="7684" width="17" style="132" customWidth="1"/>
    <col min="7685" max="7685" width="0" style="132" hidden="1" customWidth="1"/>
    <col min="7686" max="7686" width="12" style="132"/>
    <col min="7687" max="7687" width="15.83203125" style="132" customWidth="1"/>
    <col min="7688" max="7688" width="0" style="132" hidden="1" customWidth="1"/>
    <col min="7689" max="7689" width="15" style="132" customWidth="1"/>
    <col min="7690" max="7692" width="16.33203125" style="132" customWidth="1"/>
    <col min="7693" max="7693" width="12" style="132"/>
    <col min="7694" max="7694" width="15.6640625" style="132" customWidth="1"/>
    <col min="7695" max="7695" width="0" style="132" hidden="1" customWidth="1"/>
    <col min="7696" max="7697" width="12" style="132"/>
    <col min="7698" max="7698" width="21.5" style="132" customWidth="1"/>
    <col min="7699" max="7699" width="20.6640625" style="132" customWidth="1"/>
    <col min="7700" max="7936" width="12" style="132"/>
    <col min="7937" max="7937" width="42.6640625" style="132" customWidth="1"/>
    <col min="7938" max="7938" width="0" style="132" hidden="1" customWidth="1"/>
    <col min="7939" max="7939" width="12" style="132"/>
    <col min="7940" max="7940" width="17" style="132" customWidth="1"/>
    <col min="7941" max="7941" width="0" style="132" hidden="1" customWidth="1"/>
    <col min="7942" max="7942" width="12" style="132"/>
    <col min="7943" max="7943" width="15.83203125" style="132" customWidth="1"/>
    <col min="7944" max="7944" width="0" style="132" hidden="1" customWidth="1"/>
    <col min="7945" max="7945" width="15" style="132" customWidth="1"/>
    <col min="7946" max="7948" width="16.33203125" style="132" customWidth="1"/>
    <col min="7949" max="7949" width="12" style="132"/>
    <col min="7950" max="7950" width="15.6640625" style="132" customWidth="1"/>
    <col min="7951" max="7951" width="0" style="132" hidden="1" customWidth="1"/>
    <col min="7952" max="7953" width="12" style="132"/>
    <col min="7954" max="7954" width="21.5" style="132" customWidth="1"/>
    <col min="7955" max="7955" width="20.6640625" style="132" customWidth="1"/>
    <col min="7956" max="8192" width="12" style="132"/>
    <col min="8193" max="8193" width="42.6640625" style="132" customWidth="1"/>
    <col min="8194" max="8194" width="0" style="132" hidden="1" customWidth="1"/>
    <col min="8195" max="8195" width="12" style="132"/>
    <col min="8196" max="8196" width="17" style="132" customWidth="1"/>
    <col min="8197" max="8197" width="0" style="132" hidden="1" customWidth="1"/>
    <col min="8198" max="8198" width="12" style="132"/>
    <col min="8199" max="8199" width="15.83203125" style="132" customWidth="1"/>
    <col min="8200" max="8200" width="0" style="132" hidden="1" customWidth="1"/>
    <col min="8201" max="8201" width="15" style="132" customWidth="1"/>
    <col min="8202" max="8204" width="16.33203125" style="132" customWidth="1"/>
    <col min="8205" max="8205" width="12" style="132"/>
    <col min="8206" max="8206" width="15.6640625" style="132" customWidth="1"/>
    <col min="8207" max="8207" width="0" style="132" hidden="1" customWidth="1"/>
    <col min="8208" max="8209" width="12" style="132"/>
    <col min="8210" max="8210" width="21.5" style="132" customWidth="1"/>
    <col min="8211" max="8211" width="20.6640625" style="132" customWidth="1"/>
    <col min="8212" max="8448" width="12" style="132"/>
    <col min="8449" max="8449" width="42.6640625" style="132" customWidth="1"/>
    <col min="8450" max="8450" width="0" style="132" hidden="1" customWidth="1"/>
    <col min="8451" max="8451" width="12" style="132"/>
    <col min="8452" max="8452" width="17" style="132" customWidth="1"/>
    <col min="8453" max="8453" width="0" style="132" hidden="1" customWidth="1"/>
    <col min="8454" max="8454" width="12" style="132"/>
    <col min="8455" max="8455" width="15.83203125" style="132" customWidth="1"/>
    <col min="8456" max="8456" width="0" style="132" hidden="1" customWidth="1"/>
    <col min="8457" max="8457" width="15" style="132" customWidth="1"/>
    <col min="8458" max="8460" width="16.33203125" style="132" customWidth="1"/>
    <col min="8461" max="8461" width="12" style="132"/>
    <col min="8462" max="8462" width="15.6640625" style="132" customWidth="1"/>
    <col min="8463" max="8463" width="0" style="132" hidden="1" customWidth="1"/>
    <col min="8464" max="8465" width="12" style="132"/>
    <col min="8466" max="8466" width="21.5" style="132" customWidth="1"/>
    <col min="8467" max="8467" width="20.6640625" style="132" customWidth="1"/>
    <col min="8468" max="8704" width="12" style="132"/>
    <col min="8705" max="8705" width="42.6640625" style="132" customWidth="1"/>
    <col min="8706" max="8706" width="0" style="132" hidden="1" customWidth="1"/>
    <col min="8707" max="8707" width="12" style="132"/>
    <col min="8708" max="8708" width="17" style="132" customWidth="1"/>
    <col min="8709" max="8709" width="0" style="132" hidden="1" customWidth="1"/>
    <col min="8710" max="8710" width="12" style="132"/>
    <col min="8711" max="8711" width="15.83203125" style="132" customWidth="1"/>
    <col min="8712" max="8712" width="0" style="132" hidden="1" customWidth="1"/>
    <col min="8713" max="8713" width="15" style="132" customWidth="1"/>
    <col min="8714" max="8716" width="16.33203125" style="132" customWidth="1"/>
    <col min="8717" max="8717" width="12" style="132"/>
    <col min="8718" max="8718" width="15.6640625" style="132" customWidth="1"/>
    <col min="8719" max="8719" width="0" style="132" hidden="1" customWidth="1"/>
    <col min="8720" max="8721" width="12" style="132"/>
    <col min="8722" max="8722" width="21.5" style="132" customWidth="1"/>
    <col min="8723" max="8723" width="20.6640625" style="132" customWidth="1"/>
    <col min="8724" max="8960" width="12" style="132"/>
    <col min="8961" max="8961" width="42.6640625" style="132" customWidth="1"/>
    <col min="8962" max="8962" width="0" style="132" hidden="1" customWidth="1"/>
    <col min="8963" max="8963" width="12" style="132"/>
    <col min="8964" max="8964" width="17" style="132" customWidth="1"/>
    <col min="8965" max="8965" width="0" style="132" hidden="1" customWidth="1"/>
    <col min="8966" max="8966" width="12" style="132"/>
    <col min="8967" max="8967" width="15.83203125" style="132" customWidth="1"/>
    <col min="8968" max="8968" width="0" style="132" hidden="1" customWidth="1"/>
    <col min="8969" max="8969" width="15" style="132" customWidth="1"/>
    <col min="8970" max="8972" width="16.33203125" style="132" customWidth="1"/>
    <col min="8973" max="8973" width="12" style="132"/>
    <col min="8974" max="8974" width="15.6640625" style="132" customWidth="1"/>
    <col min="8975" max="8975" width="0" style="132" hidden="1" customWidth="1"/>
    <col min="8976" max="8977" width="12" style="132"/>
    <col min="8978" max="8978" width="21.5" style="132" customWidth="1"/>
    <col min="8979" max="8979" width="20.6640625" style="132" customWidth="1"/>
    <col min="8980" max="9216" width="12" style="132"/>
    <col min="9217" max="9217" width="42.6640625" style="132" customWidth="1"/>
    <col min="9218" max="9218" width="0" style="132" hidden="1" customWidth="1"/>
    <col min="9219" max="9219" width="12" style="132"/>
    <col min="9220" max="9220" width="17" style="132" customWidth="1"/>
    <col min="9221" max="9221" width="0" style="132" hidden="1" customWidth="1"/>
    <col min="9222" max="9222" width="12" style="132"/>
    <col min="9223" max="9223" width="15.83203125" style="132" customWidth="1"/>
    <col min="9224" max="9224" width="0" style="132" hidden="1" customWidth="1"/>
    <col min="9225" max="9225" width="15" style="132" customWidth="1"/>
    <col min="9226" max="9228" width="16.33203125" style="132" customWidth="1"/>
    <col min="9229" max="9229" width="12" style="132"/>
    <col min="9230" max="9230" width="15.6640625" style="132" customWidth="1"/>
    <col min="9231" max="9231" width="0" style="132" hidden="1" customWidth="1"/>
    <col min="9232" max="9233" width="12" style="132"/>
    <col min="9234" max="9234" width="21.5" style="132" customWidth="1"/>
    <col min="9235" max="9235" width="20.6640625" style="132" customWidth="1"/>
    <col min="9236" max="9472" width="12" style="132"/>
    <col min="9473" max="9473" width="42.6640625" style="132" customWidth="1"/>
    <col min="9474" max="9474" width="0" style="132" hidden="1" customWidth="1"/>
    <col min="9475" max="9475" width="12" style="132"/>
    <col min="9476" max="9476" width="17" style="132" customWidth="1"/>
    <col min="9477" max="9477" width="0" style="132" hidden="1" customWidth="1"/>
    <col min="9478" max="9478" width="12" style="132"/>
    <col min="9479" max="9479" width="15.83203125" style="132" customWidth="1"/>
    <col min="9480" max="9480" width="0" style="132" hidden="1" customWidth="1"/>
    <col min="9481" max="9481" width="15" style="132" customWidth="1"/>
    <col min="9482" max="9484" width="16.33203125" style="132" customWidth="1"/>
    <col min="9485" max="9485" width="12" style="132"/>
    <col min="9486" max="9486" width="15.6640625" style="132" customWidth="1"/>
    <col min="9487" max="9487" width="0" style="132" hidden="1" customWidth="1"/>
    <col min="9488" max="9489" width="12" style="132"/>
    <col min="9490" max="9490" width="21.5" style="132" customWidth="1"/>
    <col min="9491" max="9491" width="20.6640625" style="132" customWidth="1"/>
    <col min="9492" max="9728" width="12" style="132"/>
    <col min="9729" max="9729" width="42.6640625" style="132" customWidth="1"/>
    <col min="9730" max="9730" width="0" style="132" hidden="1" customWidth="1"/>
    <col min="9731" max="9731" width="12" style="132"/>
    <col min="9732" max="9732" width="17" style="132" customWidth="1"/>
    <col min="9733" max="9733" width="0" style="132" hidden="1" customWidth="1"/>
    <col min="9734" max="9734" width="12" style="132"/>
    <col min="9735" max="9735" width="15.83203125" style="132" customWidth="1"/>
    <col min="9736" max="9736" width="0" style="132" hidden="1" customWidth="1"/>
    <col min="9737" max="9737" width="15" style="132" customWidth="1"/>
    <col min="9738" max="9740" width="16.33203125" style="132" customWidth="1"/>
    <col min="9741" max="9741" width="12" style="132"/>
    <col min="9742" max="9742" width="15.6640625" style="132" customWidth="1"/>
    <col min="9743" max="9743" width="0" style="132" hidden="1" customWidth="1"/>
    <col min="9744" max="9745" width="12" style="132"/>
    <col min="9746" max="9746" width="21.5" style="132" customWidth="1"/>
    <col min="9747" max="9747" width="20.6640625" style="132" customWidth="1"/>
    <col min="9748" max="9984" width="12" style="132"/>
    <col min="9985" max="9985" width="42.6640625" style="132" customWidth="1"/>
    <col min="9986" max="9986" width="0" style="132" hidden="1" customWidth="1"/>
    <col min="9987" max="9987" width="12" style="132"/>
    <col min="9988" max="9988" width="17" style="132" customWidth="1"/>
    <col min="9989" max="9989" width="0" style="132" hidden="1" customWidth="1"/>
    <col min="9990" max="9990" width="12" style="132"/>
    <col min="9991" max="9991" width="15.83203125" style="132" customWidth="1"/>
    <col min="9992" max="9992" width="0" style="132" hidden="1" customWidth="1"/>
    <col min="9993" max="9993" width="15" style="132" customWidth="1"/>
    <col min="9994" max="9996" width="16.33203125" style="132" customWidth="1"/>
    <col min="9997" max="9997" width="12" style="132"/>
    <col min="9998" max="9998" width="15.6640625" style="132" customWidth="1"/>
    <col min="9999" max="9999" width="0" style="132" hidden="1" customWidth="1"/>
    <col min="10000" max="10001" width="12" style="132"/>
    <col min="10002" max="10002" width="21.5" style="132" customWidth="1"/>
    <col min="10003" max="10003" width="20.6640625" style="132" customWidth="1"/>
    <col min="10004" max="10240" width="12" style="132"/>
    <col min="10241" max="10241" width="42.6640625" style="132" customWidth="1"/>
    <col min="10242" max="10242" width="0" style="132" hidden="1" customWidth="1"/>
    <col min="10243" max="10243" width="12" style="132"/>
    <col min="10244" max="10244" width="17" style="132" customWidth="1"/>
    <col min="10245" max="10245" width="0" style="132" hidden="1" customWidth="1"/>
    <col min="10246" max="10246" width="12" style="132"/>
    <col min="10247" max="10247" width="15.83203125" style="132" customWidth="1"/>
    <col min="10248" max="10248" width="0" style="132" hidden="1" customWidth="1"/>
    <col min="10249" max="10249" width="15" style="132" customWidth="1"/>
    <col min="10250" max="10252" width="16.33203125" style="132" customWidth="1"/>
    <col min="10253" max="10253" width="12" style="132"/>
    <col min="10254" max="10254" width="15.6640625" style="132" customWidth="1"/>
    <col min="10255" max="10255" width="0" style="132" hidden="1" customWidth="1"/>
    <col min="10256" max="10257" width="12" style="132"/>
    <col min="10258" max="10258" width="21.5" style="132" customWidth="1"/>
    <col min="10259" max="10259" width="20.6640625" style="132" customWidth="1"/>
    <col min="10260" max="10496" width="12" style="132"/>
    <col min="10497" max="10497" width="42.6640625" style="132" customWidth="1"/>
    <col min="10498" max="10498" width="0" style="132" hidden="1" customWidth="1"/>
    <col min="10499" max="10499" width="12" style="132"/>
    <col min="10500" max="10500" width="17" style="132" customWidth="1"/>
    <col min="10501" max="10501" width="0" style="132" hidden="1" customWidth="1"/>
    <col min="10502" max="10502" width="12" style="132"/>
    <col min="10503" max="10503" width="15.83203125" style="132" customWidth="1"/>
    <col min="10504" max="10504" width="0" style="132" hidden="1" customWidth="1"/>
    <col min="10505" max="10505" width="15" style="132" customWidth="1"/>
    <col min="10506" max="10508" width="16.33203125" style="132" customWidth="1"/>
    <col min="10509" max="10509" width="12" style="132"/>
    <col min="10510" max="10510" width="15.6640625" style="132" customWidth="1"/>
    <col min="10511" max="10511" width="0" style="132" hidden="1" customWidth="1"/>
    <col min="10512" max="10513" width="12" style="132"/>
    <col min="10514" max="10514" width="21.5" style="132" customWidth="1"/>
    <col min="10515" max="10515" width="20.6640625" style="132" customWidth="1"/>
    <col min="10516" max="10752" width="12" style="132"/>
    <col min="10753" max="10753" width="42.6640625" style="132" customWidth="1"/>
    <col min="10754" max="10754" width="0" style="132" hidden="1" customWidth="1"/>
    <col min="10755" max="10755" width="12" style="132"/>
    <col min="10756" max="10756" width="17" style="132" customWidth="1"/>
    <col min="10757" max="10757" width="0" style="132" hidden="1" customWidth="1"/>
    <col min="10758" max="10758" width="12" style="132"/>
    <col min="10759" max="10759" width="15.83203125" style="132" customWidth="1"/>
    <col min="10760" max="10760" width="0" style="132" hidden="1" customWidth="1"/>
    <col min="10761" max="10761" width="15" style="132" customWidth="1"/>
    <col min="10762" max="10764" width="16.33203125" style="132" customWidth="1"/>
    <col min="10765" max="10765" width="12" style="132"/>
    <col min="10766" max="10766" width="15.6640625" style="132" customWidth="1"/>
    <col min="10767" max="10767" width="0" style="132" hidden="1" customWidth="1"/>
    <col min="10768" max="10769" width="12" style="132"/>
    <col min="10770" max="10770" width="21.5" style="132" customWidth="1"/>
    <col min="10771" max="10771" width="20.6640625" style="132" customWidth="1"/>
    <col min="10772" max="11008" width="12" style="132"/>
    <col min="11009" max="11009" width="42.6640625" style="132" customWidth="1"/>
    <col min="11010" max="11010" width="0" style="132" hidden="1" customWidth="1"/>
    <col min="11011" max="11011" width="12" style="132"/>
    <col min="11012" max="11012" width="17" style="132" customWidth="1"/>
    <col min="11013" max="11013" width="0" style="132" hidden="1" customWidth="1"/>
    <col min="11014" max="11014" width="12" style="132"/>
    <col min="11015" max="11015" width="15.83203125" style="132" customWidth="1"/>
    <col min="11016" max="11016" width="0" style="132" hidden="1" customWidth="1"/>
    <col min="11017" max="11017" width="15" style="132" customWidth="1"/>
    <col min="11018" max="11020" width="16.33203125" style="132" customWidth="1"/>
    <col min="11021" max="11021" width="12" style="132"/>
    <col min="11022" max="11022" width="15.6640625" style="132" customWidth="1"/>
    <col min="11023" max="11023" width="0" style="132" hidden="1" customWidth="1"/>
    <col min="11024" max="11025" width="12" style="132"/>
    <col min="11026" max="11026" width="21.5" style="132" customWidth="1"/>
    <col min="11027" max="11027" width="20.6640625" style="132" customWidth="1"/>
    <col min="11028" max="11264" width="12" style="132"/>
    <col min="11265" max="11265" width="42.6640625" style="132" customWidth="1"/>
    <col min="11266" max="11266" width="0" style="132" hidden="1" customWidth="1"/>
    <col min="11267" max="11267" width="12" style="132"/>
    <col min="11268" max="11268" width="17" style="132" customWidth="1"/>
    <col min="11269" max="11269" width="0" style="132" hidden="1" customWidth="1"/>
    <col min="11270" max="11270" width="12" style="132"/>
    <col min="11271" max="11271" width="15.83203125" style="132" customWidth="1"/>
    <col min="11272" max="11272" width="0" style="132" hidden="1" customWidth="1"/>
    <col min="11273" max="11273" width="15" style="132" customWidth="1"/>
    <col min="11274" max="11276" width="16.33203125" style="132" customWidth="1"/>
    <col min="11277" max="11277" width="12" style="132"/>
    <col min="11278" max="11278" width="15.6640625" style="132" customWidth="1"/>
    <col min="11279" max="11279" width="0" style="132" hidden="1" customWidth="1"/>
    <col min="11280" max="11281" width="12" style="132"/>
    <col min="11282" max="11282" width="21.5" style="132" customWidth="1"/>
    <col min="11283" max="11283" width="20.6640625" style="132" customWidth="1"/>
    <col min="11284" max="11520" width="12" style="132"/>
    <col min="11521" max="11521" width="42.6640625" style="132" customWidth="1"/>
    <col min="11522" max="11522" width="0" style="132" hidden="1" customWidth="1"/>
    <col min="11523" max="11523" width="12" style="132"/>
    <col min="11524" max="11524" width="17" style="132" customWidth="1"/>
    <col min="11525" max="11525" width="0" style="132" hidden="1" customWidth="1"/>
    <col min="11526" max="11526" width="12" style="132"/>
    <col min="11527" max="11527" width="15.83203125" style="132" customWidth="1"/>
    <col min="11528" max="11528" width="0" style="132" hidden="1" customWidth="1"/>
    <col min="11529" max="11529" width="15" style="132" customWidth="1"/>
    <col min="11530" max="11532" width="16.33203125" style="132" customWidth="1"/>
    <col min="11533" max="11533" width="12" style="132"/>
    <col min="11534" max="11534" width="15.6640625" style="132" customWidth="1"/>
    <col min="11535" max="11535" width="0" style="132" hidden="1" customWidth="1"/>
    <col min="11536" max="11537" width="12" style="132"/>
    <col min="11538" max="11538" width="21.5" style="132" customWidth="1"/>
    <col min="11539" max="11539" width="20.6640625" style="132" customWidth="1"/>
    <col min="11540" max="11776" width="12" style="132"/>
    <col min="11777" max="11777" width="42.6640625" style="132" customWidth="1"/>
    <col min="11778" max="11778" width="0" style="132" hidden="1" customWidth="1"/>
    <col min="11779" max="11779" width="12" style="132"/>
    <col min="11780" max="11780" width="17" style="132" customWidth="1"/>
    <col min="11781" max="11781" width="0" style="132" hidden="1" customWidth="1"/>
    <col min="11782" max="11782" width="12" style="132"/>
    <col min="11783" max="11783" width="15.83203125" style="132" customWidth="1"/>
    <col min="11784" max="11784" width="0" style="132" hidden="1" customWidth="1"/>
    <col min="11785" max="11785" width="15" style="132" customWidth="1"/>
    <col min="11786" max="11788" width="16.33203125" style="132" customWidth="1"/>
    <col min="11789" max="11789" width="12" style="132"/>
    <col min="11790" max="11790" width="15.6640625" style="132" customWidth="1"/>
    <col min="11791" max="11791" width="0" style="132" hidden="1" customWidth="1"/>
    <col min="11792" max="11793" width="12" style="132"/>
    <col min="11794" max="11794" width="21.5" style="132" customWidth="1"/>
    <col min="11795" max="11795" width="20.6640625" style="132" customWidth="1"/>
    <col min="11796" max="12032" width="12" style="132"/>
    <col min="12033" max="12033" width="42.6640625" style="132" customWidth="1"/>
    <col min="12034" max="12034" width="0" style="132" hidden="1" customWidth="1"/>
    <col min="12035" max="12035" width="12" style="132"/>
    <col min="12036" max="12036" width="17" style="132" customWidth="1"/>
    <col min="12037" max="12037" width="0" style="132" hidden="1" customWidth="1"/>
    <col min="12038" max="12038" width="12" style="132"/>
    <col min="12039" max="12039" width="15.83203125" style="132" customWidth="1"/>
    <col min="12040" max="12040" width="0" style="132" hidden="1" customWidth="1"/>
    <col min="12041" max="12041" width="15" style="132" customWidth="1"/>
    <col min="12042" max="12044" width="16.33203125" style="132" customWidth="1"/>
    <col min="12045" max="12045" width="12" style="132"/>
    <col min="12046" max="12046" width="15.6640625" style="132" customWidth="1"/>
    <col min="12047" max="12047" width="0" style="132" hidden="1" customWidth="1"/>
    <col min="12048" max="12049" width="12" style="132"/>
    <col min="12050" max="12050" width="21.5" style="132" customWidth="1"/>
    <col min="12051" max="12051" width="20.6640625" style="132" customWidth="1"/>
    <col min="12052" max="12288" width="12" style="132"/>
    <col min="12289" max="12289" width="42.6640625" style="132" customWidth="1"/>
    <col min="12290" max="12290" width="0" style="132" hidden="1" customWidth="1"/>
    <col min="12291" max="12291" width="12" style="132"/>
    <col min="12292" max="12292" width="17" style="132" customWidth="1"/>
    <col min="12293" max="12293" width="0" style="132" hidden="1" customWidth="1"/>
    <col min="12294" max="12294" width="12" style="132"/>
    <col min="12295" max="12295" width="15.83203125" style="132" customWidth="1"/>
    <col min="12296" max="12296" width="0" style="132" hidden="1" customWidth="1"/>
    <col min="12297" max="12297" width="15" style="132" customWidth="1"/>
    <col min="12298" max="12300" width="16.33203125" style="132" customWidth="1"/>
    <col min="12301" max="12301" width="12" style="132"/>
    <col min="12302" max="12302" width="15.6640625" style="132" customWidth="1"/>
    <col min="12303" max="12303" width="0" style="132" hidden="1" customWidth="1"/>
    <col min="12304" max="12305" width="12" style="132"/>
    <col min="12306" max="12306" width="21.5" style="132" customWidth="1"/>
    <col min="12307" max="12307" width="20.6640625" style="132" customWidth="1"/>
    <col min="12308" max="12544" width="12" style="132"/>
    <col min="12545" max="12545" width="42.6640625" style="132" customWidth="1"/>
    <col min="12546" max="12546" width="0" style="132" hidden="1" customWidth="1"/>
    <col min="12547" max="12547" width="12" style="132"/>
    <col min="12548" max="12548" width="17" style="132" customWidth="1"/>
    <col min="12549" max="12549" width="0" style="132" hidden="1" customWidth="1"/>
    <col min="12550" max="12550" width="12" style="132"/>
    <col min="12551" max="12551" width="15.83203125" style="132" customWidth="1"/>
    <col min="12552" max="12552" width="0" style="132" hidden="1" customWidth="1"/>
    <col min="12553" max="12553" width="15" style="132" customWidth="1"/>
    <col min="12554" max="12556" width="16.33203125" style="132" customWidth="1"/>
    <col min="12557" max="12557" width="12" style="132"/>
    <col min="12558" max="12558" width="15.6640625" style="132" customWidth="1"/>
    <col min="12559" max="12559" width="0" style="132" hidden="1" customWidth="1"/>
    <col min="12560" max="12561" width="12" style="132"/>
    <col min="12562" max="12562" width="21.5" style="132" customWidth="1"/>
    <col min="12563" max="12563" width="20.6640625" style="132" customWidth="1"/>
    <col min="12564" max="12800" width="12" style="132"/>
    <col min="12801" max="12801" width="42.6640625" style="132" customWidth="1"/>
    <col min="12802" max="12802" width="0" style="132" hidden="1" customWidth="1"/>
    <col min="12803" max="12803" width="12" style="132"/>
    <col min="12804" max="12804" width="17" style="132" customWidth="1"/>
    <col min="12805" max="12805" width="0" style="132" hidden="1" customWidth="1"/>
    <col min="12806" max="12806" width="12" style="132"/>
    <col min="12807" max="12807" width="15.83203125" style="132" customWidth="1"/>
    <col min="12808" max="12808" width="0" style="132" hidden="1" customWidth="1"/>
    <col min="12809" max="12809" width="15" style="132" customWidth="1"/>
    <col min="12810" max="12812" width="16.33203125" style="132" customWidth="1"/>
    <col min="12813" max="12813" width="12" style="132"/>
    <col min="12814" max="12814" width="15.6640625" style="132" customWidth="1"/>
    <col min="12815" max="12815" width="0" style="132" hidden="1" customWidth="1"/>
    <col min="12816" max="12817" width="12" style="132"/>
    <col min="12818" max="12818" width="21.5" style="132" customWidth="1"/>
    <col min="12819" max="12819" width="20.6640625" style="132" customWidth="1"/>
    <col min="12820" max="13056" width="12" style="132"/>
    <col min="13057" max="13057" width="42.6640625" style="132" customWidth="1"/>
    <col min="13058" max="13058" width="0" style="132" hidden="1" customWidth="1"/>
    <col min="13059" max="13059" width="12" style="132"/>
    <col min="13060" max="13060" width="17" style="132" customWidth="1"/>
    <col min="13061" max="13061" width="0" style="132" hidden="1" customWidth="1"/>
    <col min="13062" max="13062" width="12" style="132"/>
    <col min="13063" max="13063" width="15.83203125" style="132" customWidth="1"/>
    <col min="13064" max="13064" width="0" style="132" hidden="1" customWidth="1"/>
    <col min="13065" max="13065" width="15" style="132" customWidth="1"/>
    <col min="13066" max="13068" width="16.33203125" style="132" customWidth="1"/>
    <col min="13069" max="13069" width="12" style="132"/>
    <col min="13070" max="13070" width="15.6640625" style="132" customWidth="1"/>
    <col min="13071" max="13071" width="0" style="132" hidden="1" customWidth="1"/>
    <col min="13072" max="13073" width="12" style="132"/>
    <col min="13074" max="13074" width="21.5" style="132" customWidth="1"/>
    <col min="13075" max="13075" width="20.6640625" style="132" customWidth="1"/>
    <col min="13076" max="13312" width="12" style="132"/>
    <col min="13313" max="13313" width="42.6640625" style="132" customWidth="1"/>
    <col min="13314" max="13314" width="0" style="132" hidden="1" customWidth="1"/>
    <col min="13315" max="13315" width="12" style="132"/>
    <col min="13316" max="13316" width="17" style="132" customWidth="1"/>
    <col min="13317" max="13317" width="0" style="132" hidden="1" customWidth="1"/>
    <col min="13318" max="13318" width="12" style="132"/>
    <col min="13319" max="13319" width="15.83203125" style="132" customWidth="1"/>
    <col min="13320" max="13320" width="0" style="132" hidden="1" customWidth="1"/>
    <col min="13321" max="13321" width="15" style="132" customWidth="1"/>
    <col min="13322" max="13324" width="16.33203125" style="132" customWidth="1"/>
    <col min="13325" max="13325" width="12" style="132"/>
    <col min="13326" max="13326" width="15.6640625" style="132" customWidth="1"/>
    <col min="13327" max="13327" width="0" style="132" hidden="1" customWidth="1"/>
    <col min="13328" max="13329" width="12" style="132"/>
    <col min="13330" max="13330" width="21.5" style="132" customWidth="1"/>
    <col min="13331" max="13331" width="20.6640625" style="132" customWidth="1"/>
    <col min="13332" max="13568" width="12" style="132"/>
    <col min="13569" max="13569" width="42.6640625" style="132" customWidth="1"/>
    <col min="13570" max="13570" width="0" style="132" hidden="1" customWidth="1"/>
    <col min="13571" max="13571" width="12" style="132"/>
    <col min="13572" max="13572" width="17" style="132" customWidth="1"/>
    <col min="13573" max="13573" width="0" style="132" hidden="1" customWidth="1"/>
    <col min="13574" max="13574" width="12" style="132"/>
    <col min="13575" max="13575" width="15.83203125" style="132" customWidth="1"/>
    <col min="13576" max="13576" width="0" style="132" hidden="1" customWidth="1"/>
    <col min="13577" max="13577" width="15" style="132" customWidth="1"/>
    <col min="13578" max="13580" width="16.33203125" style="132" customWidth="1"/>
    <col min="13581" max="13581" width="12" style="132"/>
    <col min="13582" max="13582" width="15.6640625" style="132" customWidth="1"/>
    <col min="13583" max="13583" width="0" style="132" hidden="1" customWidth="1"/>
    <col min="13584" max="13585" width="12" style="132"/>
    <col min="13586" max="13586" width="21.5" style="132" customWidth="1"/>
    <col min="13587" max="13587" width="20.6640625" style="132" customWidth="1"/>
    <col min="13588" max="13824" width="12" style="132"/>
    <col min="13825" max="13825" width="42.6640625" style="132" customWidth="1"/>
    <col min="13826" max="13826" width="0" style="132" hidden="1" customWidth="1"/>
    <col min="13827" max="13827" width="12" style="132"/>
    <col min="13828" max="13828" width="17" style="132" customWidth="1"/>
    <col min="13829" max="13829" width="0" style="132" hidden="1" customWidth="1"/>
    <col min="13830" max="13830" width="12" style="132"/>
    <col min="13831" max="13831" width="15.83203125" style="132" customWidth="1"/>
    <col min="13832" max="13832" width="0" style="132" hidden="1" customWidth="1"/>
    <col min="13833" max="13833" width="15" style="132" customWidth="1"/>
    <col min="13834" max="13836" width="16.33203125" style="132" customWidth="1"/>
    <col min="13837" max="13837" width="12" style="132"/>
    <col min="13838" max="13838" width="15.6640625" style="132" customWidth="1"/>
    <col min="13839" max="13839" width="0" style="132" hidden="1" customWidth="1"/>
    <col min="13840" max="13841" width="12" style="132"/>
    <col min="13842" max="13842" width="21.5" style="132" customWidth="1"/>
    <col min="13843" max="13843" width="20.6640625" style="132" customWidth="1"/>
    <col min="13844" max="14080" width="12" style="132"/>
    <col min="14081" max="14081" width="42.6640625" style="132" customWidth="1"/>
    <col min="14082" max="14082" width="0" style="132" hidden="1" customWidth="1"/>
    <col min="14083" max="14083" width="12" style="132"/>
    <col min="14084" max="14084" width="17" style="132" customWidth="1"/>
    <col min="14085" max="14085" width="0" style="132" hidden="1" customWidth="1"/>
    <col min="14086" max="14086" width="12" style="132"/>
    <col min="14087" max="14087" width="15.83203125" style="132" customWidth="1"/>
    <col min="14088" max="14088" width="0" style="132" hidden="1" customWidth="1"/>
    <col min="14089" max="14089" width="15" style="132" customWidth="1"/>
    <col min="14090" max="14092" width="16.33203125" style="132" customWidth="1"/>
    <col min="14093" max="14093" width="12" style="132"/>
    <col min="14094" max="14094" width="15.6640625" style="132" customWidth="1"/>
    <col min="14095" max="14095" width="0" style="132" hidden="1" customWidth="1"/>
    <col min="14096" max="14097" width="12" style="132"/>
    <col min="14098" max="14098" width="21.5" style="132" customWidth="1"/>
    <col min="14099" max="14099" width="20.6640625" style="132" customWidth="1"/>
    <col min="14100" max="14336" width="12" style="132"/>
    <col min="14337" max="14337" width="42.6640625" style="132" customWidth="1"/>
    <col min="14338" max="14338" width="0" style="132" hidden="1" customWidth="1"/>
    <col min="14339" max="14339" width="12" style="132"/>
    <col min="14340" max="14340" width="17" style="132" customWidth="1"/>
    <col min="14341" max="14341" width="0" style="132" hidden="1" customWidth="1"/>
    <col min="14342" max="14342" width="12" style="132"/>
    <col min="14343" max="14343" width="15.83203125" style="132" customWidth="1"/>
    <col min="14344" max="14344" width="0" style="132" hidden="1" customWidth="1"/>
    <col min="14345" max="14345" width="15" style="132" customWidth="1"/>
    <col min="14346" max="14348" width="16.33203125" style="132" customWidth="1"/>
    <col min="14349" max="14349" width="12" style="132"/>
    <col min="14350" max="14350" width="15.6640625" style="132" customWidth="1"/>
    <col min="14351" max="14351" width="0" style="132" hidden="1" customWidth="1"/>
    <col min="14352" max="14353" width="12" style="132"/>
    <col min="14354" max="14354" width="21.5" style="132" customWidth="1"/>
    <col min="14355" max="14355" width="20.6640625" style="132" customWidth="1"/>
    <col min="14356" max="14592" width="12" style="132"/>
    <col min="14593" max="14593" width="42.6640625" style="132" customWidth="1"/>
    <col min="14594" max="14594" width="0" style="132" hidden="1" customWidth="1"/>
    <col min="14595" max="14595" width="12" style="132"/>
    <col min="14596" max="14596" width="17" style="132" customWidth="1"/>
    <col min="14597" max="14597" width="0" style="132" hidden="1" customWidth="1"/>
    <col min="14598" max="14598" width="12" style="132"/>
    <col min="14599" max="14599" width="15.83203125" style="132" customWidth="1"/>
    <col min="14600" max="14600" width="0" style="132" hidden="1" customWidth="1"/>
    <col min="14601" max="14601" width="15" style="132" customWidth="1"/>
    <col min="14602" max="14604" width="16.33203125" style="132" customWidth="1"/>
    <col min="14605" max="14605" width="12" style="132"/>
    <col min="14606" max="14606" width="15.6640625" style="132" customWidth="1"/>
    <col min="14607" max="14607" width="0" style="132" hidden="1" customWidth="1"/>
    <col min="14608" max="14609" width="12" style="132"/>
    <col min="14610" max="14610" width="21.5" style="132" customWidth="1"/>
    <col min="14611" max="14611" width="20.6640625" style="132" customWidth="1"/>
    <col min="14612" max="14848" width="12" style="132"/>
    <col min="14849" max="14849" width="42.6640625" style="132" customWidth="1"/>
    <col min="14850" max="14850" width="0" style="132" hidden="1" customWidth="1"/>
    <col min="14851" max="14851" width="12" style="132"/>
    <col min="14852" max="14852" width="17" style="132" customWidth="1"/>
    <col min="14853" max="14853" width="0" style="132" hidden="1" customWidth="1"/>
    <col min="14854" max="14854" width="12" style="132"/>
    <col min="14855" max="14855" width="15.83203125" style="132" customWidth="1"/>
    <col min="14856" max="14856" width="0" style="132" hidden="1" customWidth="1"/>
    <col min="14857" max="14857" width="15" style="132" customWidth="1"/>
    <col min="14858" max="14860" width="16.33203125" style="132" customWidth="1"/>
    <col min="14861" max="14861" width="12" style="132"/>
    <col min="14862" max="14862" width="15.6640625" style="132" customWidth="1"/>
    <col min="14863" max="14863" width="0" style="132" hidden="1" customWidth="1"/>
    <col min="14864" max="14865" width="12" style="132"/>
    <col min="14866" max="14866" width="21.5" style="132" customWidth="1"/>
    <col min="14867" max="14867" width="20.6640625" style="132" customWidth="1"/>
    <col min="14868" max="15104" width="12" style="132"/>
    <col min="15105" max="15105" width="42.6640625" style="132" customWidth="1"/>
    <col min="15106" max="15106" width="0" style="132" hidden="1" customWidth="1"/>
    <col min="15107" max="15107" width="12" style="132"/>
    <col min="15108" max="15108" width="17" style="132" customWidth="1"/>
    <col min="15109" max="15109" width="0" style="132" hidden="1" customWidth="1"/>
    <col min="15110" max="15110" width="12" style="132"/>
    <col min="15111" max="15111" width="15.83203125" style="132" customWidth="1"/>
    <col min="15112" max="15112" width="0" style="132" hidden="1" customWidth="1"/>
    <col min="15113" max="15113" width="15" style="132" customWidth="1"/>
    <col min="15114" max="15116" width="16.33203125" style="132" customWidth="1"/>
    <col min="15117" max="15117" width="12" style="132"/>
    <col min="15118" max="15118" width="15.6640625" style="132" customWidth="1"/>
    <col min="15119" max="15119" width="0" style="132" hidden="1" customWidth="1"/>
    <col min="15120" max="15121" width="12" style="132"/>
    <col min="15122" max="15122" width="21.5" style="132" customWidth="1"/>
    <col min="15123" max="15123" width="20.6640625" style="132" customWidth="1"/>
    <col min="15124" max="15360" width="12" style="132"/>
    <col min="15361" max="15361" width="42.6640625" style="132" customWidth="1"/>
    <col min="15362" max="15362" width="0" style="132" hidden="1" customWidth="1"/>
    <col min="15363" max="15363" width="12" style="132"/>
    <col min="15364" max="15364" width="17" style="132" customWidth="1"/>
    <col min="15365" max="15365" width="0" style="132" hidden="1" customWidth="1"/>
    <col min="15366" max="15366" width="12" style="132"/>
    <col min="15367" max="15367" width="15.83203125" style="132" customWidth="1"/>
    <col min="15368" max="15368" width="0" style="132" hidden="1" customWidth="1"/>
    <col min="15369" max="15369" width="15" style="132" customWidth="1"/>
    <col min="15370" max="15372" width="16.33203125" style="132" customWidth="1"/>
    <col min="15373" max="15373" width="12" style="132"/>
    <col min="15374" max="15374" width="15.6640625" style="132" customWidth="1"/>
    <col min="15375" max="15375" width="0" style="132" hidden="1" customWidth="1"/>
    <col min="15376" max="15377" width="12" style="132"/>
    <col min="15378" max="15378" width="21.5" style="132" customWidth="1"/>
    <col min="15379" max="15379" width="20.6640625" style="132" customWidth="1"/>
    <col min="15380" max="15616" width="12" style="132"/>
    <col min="15617" max="15617" width="42.6640625" style="132" customWidth="1"/>
    <col min="15618" max="15618" width="0" style="132" hidden="1" customWidth="1"/>
    <col min="15619" max="15619" width="12" style="132"/>
    <col min="15620" max="15620" width="17" style="132" customWidth="1"/>
    <col min="15621" max="15621" width="0" style="132" hidden="1" customWidth="1"/>
    <col min="15622" max="15622" width="12" style="132"/>
    <col min="15623" max="15623" width="15.83203125" style="132" customWidth="1"/>
    <col min="15624" max="15624" width="0" style="132" hidden="1" customWidth="1"/>
    <col min="15625" max="15625" width="15" style="132" customWidth="1"/>
    <col min="15626" max="15628" width="16.33203125" style="132" customWidth="1"/>
    <col min="15629" max="15629" width="12" style="132"/>
    <col min="15630" max="15630" width="15.6640625" style="132" customWidth="1"/>
    <col min="15631" max="15631" width="0" style="132" hidden="1" customWidth="1"/>
    <col min="15632" max="15633" width="12" style="132"/>
    <col min="15634" max="15634" width="21.5" style="132" customWidth="1"/>
    <col min="15635" max="15635" width="20.6640625" style="132" customWidth="1"/>
    <col min="15636" max="15872" width="12" style="132"/>
    <col min="15873" max="15873" width="42.6640625" style="132" customWidth="1"/>
    <col min="15874" max="15874" width="0" style="132" hidden="1" customWidth="1"/>
    <col min="15875" max="15875" width="12" style="132"/>
    <col min="15876" max="15876" width="17" style="132" customWidth="1"/>
    <col min="15877" max="15877" width="0" style="132" hidden="1" customWidth="1"/>
    <col min="15878" max="15878" width="12" style="132"/>
    <col min="15879" max="15879" width="15.83203125" style="132" customWidth="1"/>
    <col min="15880" max="15880" width="0" style="132" hidden="1" customWidth="1"/>
    <col min="15881" max="15881" width="15" style="132" customWidth="1"/>
    <col min="15882" max="15884" width="16.33203125" style="132" customWidth="1"/>
    <col min="15885" max="15885" width="12" style="132"/>
    <col min="15886" max="15886" width="15.6640625" style="132" customWidth="1"/>
    <col min="15887" max="15887" width="0" style="132" hidden="1" customWidth="1"/>
    <col min="15888" max="15889" width="12" style="132"/>
    <col min="15890" max="15890" width="21.5" style="132" customWidth="1"/>
    <col min="15891" max="15891" width="20.6640625" style="132" customWidth="1"/>
    <col min="15892" max="16128" width="12" style="132"/>
    <col min="16129" max="16129" width="42.6640625" style="132" customWidth="1"/>
    <col min="16130" max="16130" width="0" style="132" hidden="1" customWidth="1"/>
    <col min="16131" max="16131" width="12" style="132"/>
    <col min="16132" max="16132" width="17" style="132" customWidth="1"/>
    <col min="16133" max="16133" width="0" style="132" hidden="1" customWidth="1"/>
    <col min="16134" max="16134" width="12" style="132"/>
    <col min="16135" max="16135" width="15.83203125" style="132" customWidth="1"/>
    <col min="16136" max="16136" width="0" style="132" hidden="1" customWidth="1"/>
    <col min="16137" max="16137" width="15" style="132" customWidth="1"/>
    <col min="16138" max="16140" width="16.33203125" style="132" customWidth="1"/>
    <col min="16141" max="16141" width="12" style="132"/>
    <col min="16142" max="16142" width="15.6640625" style="132" customWidth="1"/>
    <col min="16143" max="16143" width="0" style="132" hidden="1" customWidth="1"/>
    <col min="16144" max="16145" width="12" style="132"/>
    <col min="16146" max="16146" width="21.5" style="132" customWidth="1"/>
    <col min="16147" max="16147" width="20.6640625" style="132" customWidth="1"/>
    <col min="16148" max="16384" width="12" style="132"/>
  </cols>
  <sheetData>
    <row r="1" spans="1:31">
      <c r="A1" s="441" t="s">
        <v>5</v>
      </c>
      <c r="B1" s="441"/>
      <c r="C1" s="441"/>
      <c r="D1" s="441"/>
      <c r="E1" s="441"/>
      <c r="F1" s="441"/>
      <c r="G1" s="441"/>
      <c r="H1" s="441"/>
      <c r="I1" s="441"/>
      <c r="J1" s="441"/>
      <c r="K1" s="441"/>
      <c r="L1" s="441"/>
      <c r="M1" s="441"/>
      <c r="N1" s="441"/>
      <c r="O1" s="441"/>
      <c r="P1" s="441"/>
      <c r="Q1" s="441"/>
      <c r="R1" s="441"/>
      <c r="S1" s="441"/>
      <c r="T1" s="441"/>
    </row>
    <row r="2" spans="1:31">
      <c r="A2" s="441" t="s">
        <v>263</v>
      </c>
      <c r="B2" s="441"/>
      <c r="C2" s="441"/>
      <c r="D2" s="441"/>
      <c r="E2" s="441"/>
      <c r="F2" s="441"/>
      <c r="G2" s="441"/>
      <c r="H2" s="441"/>
      <c r="I2" s="441"/>
      <c r="J2" s="441"/>
      <c r="K2" s="441"/>
      <c r="L2" s="441"/>
      <c r="M2" s="441"/>
      <c r="N2" s="441"/>
      <c r="O2" s="441"/>
      <c r="P2" s="441"/>
      <c r="Q2" s="441"/>
      <c r="R2" s="441"/>
      <c r="S2" s="441"/>
      <c r="T2" s="441"/>
    </row>
    <row r="3" spans="1:31">
      <c r="A3" s="441" t="s">
        <v>283</v>
      </c>
      <c r="B3" s="441"/>
      <c r="C3" s="441"/>
      <c r="D3" s="441"/>
      <c r="E3" s="441"/>
      <c r="F3" s="441"/>
      <c r="G3" s="441"/>
      <c r="H3" s="441"/>
      <c r="I3" s="441"/>
      <c r="J3" s="441"/>
      <c r="K3" s="441"/>
      <c r="L3" s="441"/>
      <c r="M3" s="441"/>
      <c r="N3" s="441"/>
      <c r="O3" s="441"/>
      <c r="P3" s="441"/>
      <c r="Q3" s="441"/>
      <c r="R3" s="441"/>
      <c r="S3" s="441"/>
      <c r="T3" s="441"/>
    </row>
    <row r="4" spans="1:31">
      <c r="A4" s="442" t="s">
        <v>304</v>
      </c>
      <c r="B4" s="442"/>
      <c r="C4" s="442"/>
      <c r="D4" s="442"/>
      <c r="E4" s="442"/>
      <c r="F4" s="442"/>
      <c r="G4" s="442"/>
      <c r="H4" s="442"/>
      <c r="I4" s="442"/>
      <c r="J4" s="442"/>
      <c r="K4" s="442"/>
      <c r="L4" s="442"/>
      <c r="M4" s="442"/>
      <c r="N4" s="442"/>
      <c r="O4" s="442"/>
      <c r="P4" s="442"/>
      <c r="Q4" s="442"/>
      <c r="R4" s="442"/>
      <c r="S4" s="442"/>
      <c r="T4" s="442"/>
    </row>
    <row r="5" spans="1:31" ht="18.75" customHeight="1">
      <c r="A5" s="443" t="s">
        <v>191</v>
      </c>
      <c r="B5" s="294"/>
      <c r="C5" s="294"/>
      <c r="D5" s="294"/>
      <c r="E5" s="294"/>
      <c r="F5" s="294"/>
      <c r="G5" s="294"/>
      <c r="H5" s="294"/>
      <c r="I5" s="294"/>
      <c r="J5" s="294"/>
      <c r="K5" s="445"/>
      <c r="L5" s="445"/>
      <c r="M5" s="445"/>
      <c r="N5" s="445"/>
      <c r="O5" s="446"/>
      <c r="P5" s="295"/>
      <c r="Q5" s="447" t="s">
        <v>192</v>
      </c>
      <c r="R5" s="448"/>
      <c r="S5" s="451" t="s">
        <v>264</v>
      </c>
      <c r="T5" s="451"/>
    </row>
    <row r="6" spans="1:31" ht="47.25" customHeight="1">
      <c r="A6" s="444"/>
      <c r="B6" s="452" t="s">
        <v>296</v>
      </c>
      <c r="C6" s="453"/>
      <c r="D6" s="454"/>
      <c r="E6" s="452" t="s">
        <v>297</v>
      </c>
      <c r="F6" s="453"/>
      <c r="G6" s="454"/>
      <c r="H6" s="452" t="s">
        <v>265</v>
      </c>
      <c r="I6" s="453"/>
      <c r="J6" s="454"/>
      <c r="K6" s="452" t="s">
        <v>266</v>
      </c>
      <c r="L6" s="453"/>
      <c r="M6" s="454"/>
      <c r="N6" s="452" t="s">
        <v>267</v>
      </c>
      <c r="O6" s="455"/>
      <c r="P6" s="296" t="s">
        <v>104</v>
      </c>
      <c r="Q6" s="449"/>
      <c r="R6" s="450"/>
      <c r="S6" s="456" t="s">
        <v>194</v>
      </c>
      <c r="T6" s="456" t="s">
        <v>268</v>
      </c>
    </row>
    <row r="7" spans="1:31" ht="41.25" customHeight="1">
      <c r="A7" s="444"/>
      <c r="B7" s="228" t="s">
        <v>295</v>
      </c>
      <c r="C7" s="228" t="s">
        <v>269</v>
      </c>
      <c r="D7" s="228" t="s">
        <v>268</v>
      </c>
      <c r="E7" s="228" t="s">
        <v>295</v>
      </c>
      <c r="F7" s="228" t="s">
        <v>269</v>
      </c>
      <c r="G7" s="228" t="s">
        <v>268</v>
      </c>
      <c r="H7" s="228" t="s">
        <v>270</v>
      </c>
      <c r="I7" s="228" t="s">
        <v>269</v>
      </c>
      <c r="J7" s="228" t="s">
        <v>268</v>
      </c>
      <c r="K7" s="228" t="s">
        <v>270</v>
      </c>
      <c r="L7" s="296" t="s">
        <v>271</v>
      </c>
      <c r="M7" s="296" t="s">
        <v>268</v>
      </c>
      <c r="N7" s="296" t="s">
        <v>269</v>
      </c>
      <c r="O7" s="296" t="s">
        <v>268</v>
      </c>
      <c r="P7" s="228" t="s">
        <v>195</v>
      </c>
      <c r="Q7" s="229" t="s">
        <v>194</v>
      </c>
      <c r="R7" s="229" t="s">
        <v>196</v>
      </c>
      <c r="S7" s="457"/>
      <c r="T7" s="457"/>
    </row>
    <row r="8" spans="1:31" ht="20.25" customHeight="1">
      <c r="A8" s="135" t="s">
        <v>197</v>
      </c>
      <c r="B8" s="137">
        <v>0.71</v>
      </c>
      <c r="C8" s="136">
        <f>+'ANEXO 1'!F8</f>
        <v>0.62597229847269276</v>
      </c>
      <c r="D8" s="297">
        <f>C8/B8</f>
        <v>0.88165112460942641</v>
      </c>
      <c r="E8" s="137">
        <v>0.46899999999999997</v>
      </c>
      <c r="F8" s="137">
        <f>+'ANEXO 1'!H8</f>
        <v>0.27447119420206811</v>
      </c>
      <c r="G8" s="298">
        <f>F8/E8</f>
        <v>0.58522642687008131</v>
      </c>
      <c r="H8" s="136">
        <v>1</v>
      </c>
      <c r="I8" s="298">
        <v>0.6</v>
      </c>
      <c r="J8" s="298">
        <v>0.6</v>
      </c>
      <c r="K8" s="136">
        <v>1</v>
      </c>
      <c r="L8" s="136"/>
      <c r="M8" s="299">
        <f>L8/K8</f>
        <v>0</v>
      </c>
      <c r="N8" s="136">
        <f t="shared" ref="N8:O11" si="0">AVERAGE(C8,F8,I8)</f>
        <v>0.50014783089158688</v>
      </c>
      <c r="O8" s="136">
        <f t="shared" ref="O8" si="1">AVERAGE(D8,G8,J8)</f>
        <v>0.68895918382650256</v>
      </c>
      <c r="P8" s="136">
        <f t="shared" ref="P8" si="2">AVERAGE(E8,H8,K8)</f>
        <v>0.82299999999999995</v>
      </c>
      <c r="Q8" s="138">
        <v>0.66</v>
      </c>
      <c r="R8" s="138">
        <v>0.66</v>
      </c>
      <c r="S8" s="136">
        <f>AVERAGE(N8,Q8)</f>
        <v>0.58007391544579345</v>
      </c>
      <c r="T8" s="136">
        <f>AVERAGE(O8,R8)</f>
        <v>0.67447959191325135</v>
      </c>
      <c r="V8" s="139" t="e">
        <f>AVERAGE(L13,L14,L15,L18,L19,L20,L24,L25,L26,L27)</f>
        <v>#DIV/0!</v>
      </c>
      <c r="W8" s="139">
        <f>AVERAGE(M13,M14,M15,M18,M19,M20,M24,M25,M26,M27)</f>
        <v>0</v>
      </c>
      <c r="X8" s="139" t="e">
        <f>AVERAGE(#REF!,#REF!,#REF!,#REF!,#REF!,#REF!,#REF!,#REF!,#REF!,#REF!,#REF!,#REF!,#REF!,#REF!,#REF!,#REF!)</f>
        <v>#REF!</v>
      </c>
      <c r="Y8" s="139" t="e">
        <f>AVERAGE(#REF!,#REF!,#REF!,#REF!,#REF!,#REF!,#REF!,#REF!,#REF!,#REF!,#REF!,#REF!,#REF!,#REF!,#REF!,#REF!)</f>
        <v>#REF!</v>
      </c>
      <c r="Z8" s="139" t="e">
        <f>AVERAGE(L8,#REF!)</f>
        <v>#REF!</v>
      </c>
      <c r="AA8" s="139" t="e">
        <f>AVERAGE(M8,#REF!)</f>
        <v>#REF!</v>
      </c>
      <c r="AB8" s="139">
        <f>AVERAGE(Q13,Q14,Q15,Q18,Q19,Q20,Q24,Q25,Q26,Q27,Q39,Q40,Q41,Q42,Q43,Q44,Q12,Q21,Q22,Q28,Q29,Q30,Q31,Q32,Q33)</f>
        <v>0.70333333333333348</v>
      </c>
      <c r="AC8" s="139">
        <f>AVERAGE(R13,R14,R15,R18,R19,R20,R24,R25,R26,R27,R39,R40,R41,R42,R43,R44,R12,R21,R22,R28,R29,R30,R31,R32,R33)</f>
        <v>0.70333333333333348</v>
      </c>
      <c r="AD8" s="136" t="e">
        <f>AVERAGE(Z8,AB8)</f>
        <v>#REF!</v>
      </c>
      <c r="AE8" s="136" t="e">
        <f>AVERAGE(AA8,AC8)</f>
        <v>#REF!</v>
      </c>
    </row>
    <row r="9" spans="1:31" ht="15" customHeight="1">
      <c r="A9" s="300" t="s">
        <v>272</v>
      </c>
      <c r="B9" s="301">
        <v>0.71</v>
      </c>
      <c r="C9" s="302">
        <f>+'ANEXO 1'!F9</f>
        <v>0.65020775261904129</v>
      </c>
      <c r="D9" s="302">
        <f>C9/B9</f>
        <v>0.91578556706907233</v>
      </c>
      <c r="E9" s="303">
        <v>0.46899999999999997</v>
      </c>
      <c r="F9" s="301">
        <f>+'ANEXO 1'!H9</f>
        <v>0.59161595511143017</v>
      </c>
      <c r="G9" s="304">
        <v>1</v>
      </c>
      <c r="H9" s="305" t="s">
        <v>198</v>
      </c>
      <c r="I9" s="305" t="s">
        <v>198</v>
      </c>
      <c r="J9" s="305" t="s">
        <v>198</v>
      </c>
      <c r="K9" s="305" t="s">
        <v>198</v>
      </c>
      <c r="L9" s="305" t="s">
        <v>198</v>
      </c>
      <c r="M9" s="305" t="s">
        <v>198</v>
      </c>
      <c r="N9" s="306">
        <f t="shared" si="0"/>
        <v>0.62091185386523573</v>
      </c>
      <c r="O9" s="306">
        <f t="shared" si="0"/>
        <v>0.95789278353453611</v>
      </c>
      <c r="P9" s="305" t="s">
        <v>198</v>
      </c>
      <c r="Q9" s="305" t="s">
        <v>198</v>
      </c>
      <c r="R9" s="305" t="s">
        <v>198</v>
      </c>
      <c r="S9" s="305">
        <f t="shared" ref="S9:T10" si="3">AVERAGE(N9,Q9)</f>
        <v>0.62091185386523573</v>
      </c>
      <c r="T9" s="305">
        <f t="shared" si="3"/>
        <v>0.95789278353453611</v>
      </c>
      <c r="V9" s="139"/>
      <c r="W9" s="139"/>
      <c r="X9" s="139"/>
      <c r="Y9" s="139"/>
      <c r="Z9" s="139"/>
      <c r="AA9" s="139"/>
      <c r="AB9" s="139"/>
      <c r="AC9" s="139"/>
      <c r="AD9" s="307"/>
      <c r="AE9" s="307"/>
    </row>
    <row r="10" spans="1:31" ht="12" customHeight="1">
      <c r="A10" s="308" t="s">
        <v>273</v>
      </c>
      <c r="B10" s="309">
        <v>0.71</v>
      </c>
      <c r="C10" s="310">
        <f>+'ANEXO 1'!F14</f>
        <v>0.56220246185147504</v>
      </c>
      <c r="D10" s="311">
        <f>C10/B10</f>
        <v>0.79183445331193669</v>
      </c>
      <c r="E10" s="309">
        <v>0.46899999999999997</v>
      </c>
      <c r="F10" s="309">
        <f>+'ANEXO 1'!H14</f>
        <v>0.56220246185147504</v>
      </c>
      <c r="G10" s="312">
        <v>1</v>
      </c>
      <c r="H10" s="313" t="s">
        <v>198</v>
      </c>
      <c r="I10" s="313" t="s">
        <v>198</v>
      </c>
      <c r="J10" s="313" t="s">
        <v>198</v>
      </c>
      <c r="K10" s="313" t="s">
        <v>198</v>
      </c>
      <c r="L10" s="313" t="s">
        <v>198</v>
      </c>
      <c r="M10" s="313" t="s">
        <v>198</v>
      </c>
      <c r="N10" s="314">
        <f t="shared" si="0"/>
        <v>0.56220246185147504</v>
      </c>
      <c r="O10" s="314">
        <f t="shared" si="0"/>
        <v>0.89591722665596829</v>
      </c>
      <c r="P10" s="313" t="s">
        <v>198</v>
      </c>
      <c r="Q10" s="313" t="s">
        <v>198</v>
      </c>
      <c r="R10" s="313" t="s">
        <v>198</v>
      </c>
      <c r="S10" s="313">
        <f t="shared" si="3"/>
        <v>0.56220246185147504</v>
      </c>
      <c r="T10" s="313">
        <f t="shared" si="3"/>
        <v>0.89591722665596829</v>
      </c>
      <c r="V10" s="139"/>
      <c r="W10" s="139"/>
      <c r="X10" s="139"/>
      <c r="Y10" s="139"/>
      <c r="Z10" s="139"/>
      <c r="AA10" s="139"/>
      <c r="AB10" s="139"/>
      <c r="AC10" s="139"/>
      <c r="AD10" s="307"/>
      <c r="AE10" s="307"/>
    </row>
    <row r="11" spans="1:31" ht="16.5" customHeight="1">
      <c r="A11" s="315" t="s">
        <v>274</v>
      </c>
      <c r="B11" s="137">
        <v>0.71</v>
      </c>
      <c r="C11" s="136">
        <f>+'ANEXO 1'!F20</f>
        <v>0.61507656158639168</v>
      </c>
      <c r="D11" s="297">
        <f>C11/B11</f>
        <v>0.86630501631886159</v>
      </c>
      <c r="E11" s="137">
        <v>0.46899999999999997</v>
      </c>
      <c r="F11" s="137">
        <f>+'ANEXO 1'!H15</f>
        <v>0.1303228255136408</v>
      </c>
      <c r="G11" s="298">
        <f>F11/E11</f>
        <v>0.27787382838729385</v>
      </c>
      <c r="H11" s="136">
        <v>1</v>
      </c>
      <c r="I11" s="298">
        <v>0.59</v>
      </c>
      <c r="J11" s="298">
        <v>0.59</v>
      </c>
      <c r="K11" s="136">
        <v>1</v>
      </c>
      <c r="L11" s="136"/>
      <c r="M11" s="299">
        <v>0</v>
      </c>
      <c r="N11" s="136">
        <f t="shared" si="0"/>
        <v>0.44513312903334418</v>
      </c>
      <c r="O11" s="136">
        <f t="shared" si="0"/>
        <v>0.57805961490205171</v>
      </c>
      <c r="P11" s="136">
        <v>1</v>
      </c>
      <c r="Q11" s="138" t="s">
        <v>198</v>
      </c>
      <c r="R11" s="138" t="s">
        <v>198</v>
      </c>
      <c r="S11" s="136" t="s">
        <v>198</v>
      </c>
      <c r="T11" s="136" t="s">
        <v>198</v>
      </c>
      <c r="V11" s="139"/>
      <c r="W11" s="139"/>
      <c r="X11" s="139"/>
      <c r="Y11" s="139"/>
      <c r="Z11" s="139"/>
      <c r="AA11" s="139"/>
      <c r="AB11" s="139"/>
      <c r="AC11" s="139"/>
      <c r="AD11" s="307"/>
      <c r="AE11" s="307"/>
    </row>
    <row r="12" spans="1:31" ht="16.5" customHeight="1">
      <c r="A12" s="316" t="s">
        <v>251</v>
      </c>
      <c r="B12" s="309">
        <v>0.71</v>
      </c>
      <c r="C12" s="311"/>
      <c r="D12" s="311"/>
      <c r="E12" s="309"/>
      <c r="F12" s="309"/>
      <c r="G12" s="312"/>
      <c r="H12" s="311"/>
      <c r="I12" s="312"/>
      <c r="J12" s="312"/>
      <c r="K12" s="311"/>
      <c r="L12" s="311"/>
      <c r="M12" s="311"/>
      <c r="N12" s="314"/>
      <c r="O12" s="314"/>
      <c r="P12" s="311">
        <v>1</v>
      </c>
      <c r="Q12" s="314">
        <v>0.46</v>
      </c>
      <c r="R12" s="314">
        <v>0.46</v>
      </c>
      <c r="S12" s="314">
        <v>0.34</v>
      </c>
      <c r="T12" s="314">
        <v>0.34</v>
      </c>
      <c r="U12" s="146"/>
    </row>
    <row r="13" spans="1:31" ht="15">
      <c r="A13" s="147" t="s">
        <v>124</v>
      </c>
      <c r="B13" s="301">
        <v>0.71</v>
      </c>
      <c r="C13" s="317">
        <f>+'ANEXO 1'!F22</f>
        <v>0.64314817830803939</v>
      </c>
      <c r="D13" s="302">
        <f>C13/B13</f>
        <v>0.90584250465921046</v>
      </c>
      <c r="E13" s="303">
        <v>0.46899999999999997</v>
      </c>
      <c r="F13" s="318">
        <f>+'ANEXO 1'!H22</f>
        <v>0.10585064579128914</v>
      </c>
      <c r="G13" s="319">
        <f>F13/E13</f>
        <v>0.22569434070637345</v>
      </c>
      <c r="H13" s="320">
        <v>1</v>
      </c>
      <c r="I13" s="146">
        <v>0.5</v>
      </c>
      <c r="J13" s="319">
        <f>I13/H13</f>
        <v>0.5</v>
      </c>
      <c r="K13" s="320">
        <v>1</v>
      </c>
      <c r="L13" s="146"/>
      <c r="M13" s="146">
        <f>(L13*$L$34)/$K$8</f>
        <v>0</v>
      </c>
      <c r="N13" s="146">
        <f>AVERAGE(C13,F13,I13)</f>
        <v>0.41633294136644289</v>
      </c>
      <c r="O13" s="146">
        <f>AVERAGE(D13,G13,J13)</f>
        <v>0.54384561512186125</v>
      </c>
      <c r="P13" s="146">
        <v>1</v>
      </c>
      <c r="Q13" s="146">
        <v>0.81</v>
      </c>
      <c r="R13" s="146">
        <v>0.81</v>
      </c>
      <c r="S13" s="146">
        <f t="shared" ref="S13:T33" si="4">AVERAGE(N13,Q13)</f>
        <v>0.6131664706832215</v>
      </c>
      <c r="T13" s="146">
        <f t="shared" si="4"/>
        <v>0.6769228075609306</v>
      </c>
      <c r="U13" s="146"/>
    </row>
    <row r="14" spans="1:31" ht="15">
      <c r="A14" s="148" t="s">
        <v>125</v>
      </c>
      <c r="B14" s="301">
        <v>0.71</v>
      </c>
      <c r="C14" s="317">
        <f>+'ANEXO 1'!F23</f>
        <v>0.50325661001072253</v>
      </c>
      <c r="D14" s="321">
        <f t="shared" ref="D14:D20" si="5">C14/B14</f>
        <v>0.70881212677566552</v>
      </c>
      <c r="E14" s="303">
        <v>0.46899999999999997</v>
      </c>
      <c r="F14" s="318">
        <f>+'ANEXO 1'!H23</f>
        <v>6.2340045600163138E-2</v>
      </c>
      <c r="G14" s="319">
        <f>F14/E14</f>
        <v>0.13292120597049711</v>
      </c>
      <c r="H14" s="320">
        <v>1</v>
      </c>
      <c r="I14" s="146">
        <v>0.63</v>
      </c>
      <c r="J14" s="319">
        <f t="shared" ref="J14:J27" si="6">I14/H14</f>
        <v>0.63</v>
      </c>
      <c r="K14" s="320">
        <v>1</v>
      </c>
      <c r="L14" s="146"/>
      <c r="M14" s="146">
        <f>(L14*$L$34)/$K$8</f>
        <v>0</v>
      </c>
      <c r="N14" s="146">
        <f t="shared" ref="N14:N15" si="7">AVERAGE(C14,F14,I14)</f>
        <v>0.39853221853696191</v>
      </c>
      <c r="O14" s="146">
        <f>AVERAGE(D14,G14,J14)</f>
        <v>0.49057777758205418</v>
      </c>
      <c r="P14" s="146">
        <v>1</v>
      </c>
      <c r="Q14" s="146">
        <v>0.78</v>
      </c>
      <c r="R14" s="146">
        <v>0.78</v>
      </c>
      <c r="S14" s="146">
        <f t="shared" si="4"/>
        <v>0.589266109268481</v>
      </c>
      <c r="T14" s="146">
        <f t="shared" si="4"/>
        <v>0.63528888879102707</v>
      </c>
    </row>
    <row r="15" spans="1:31" ht="15">
      <c r="A15" s="148" t="s">
        <v>126</v>
      </c>
      <c r="B15" s="301">
        <v>0.71</v>
      </c>
      <c r="C15" s="317">
        <f>+'ANEXO 1'!F24</f>
        <v>0.79197899111470116</v>
      </c>
      <c r="D15" s="321">
        <f t="shared" si="5"/>
        <v>1.1154633677671848</v>
      </c>
      <c r="E15" s="303">
        <v>0.46899999999999997</v>
      </c>
      <c r="F15" s="318">
        <f>+'ANEXO 1'!H24</f>
        <v>0.46144040200663211</v>
      </c>
      <c r="G15" s="319">
        <v>1</v>
      </c>
      <c r="H15" s="320">
        <v>1</v>
      </c>
      <c r="I15" s="146">
        <v>0.66</v>
      </c>
      <c r="J15" s="319">
        <f t="shared" si="6"/>
        <v>0.66</v>
      </c>
      <c r="K15" s="320">
        <v>1</v>
      </c>
      <c r="L15" s="146"/>
      <c r="M15" s="146">
        <f>(L15*$L$34)/$K$8</f>
        <v>0</v>
      </c>
      <c r="N15" s="146">
        <f t="shared" si="7"/>
        <v>0.63780646437377786</v>
      </c>
      <c r="O15" s="146">
        <f>AVERAGE(D15,G15,J15)</f>
        <v>0.92515445592239498</v>
      </c>
      <c r="P15" s="146">
        <v>1</v>
      </c>
      <c r="Q15" s="146">
        <v>0.49</v>
      </c>
      <c r="R15" s="146">
        <v>0.49</v>
      </c>
      <c r="S15" s="146">
        <f t="shared" si="4"/>
        <v>0.56390323218688887</v>
      </c>
      <c r="T15" s="146">
        <f t="shared" si="4"/>
        <v>0.70757722796119749</v>
      </c>
    </row>
    <row r="16" spans="1:31" ht="15">
      <c r="A16" s="322" t="s">
        <v>14</v>
      </c>
      <c r="B16" s="309"/>
      <c r="C16" s="323"/>
      <c r="D16" s="311"/>
      <c r="E16" s="309"/>
      <c r="F16" s="324"/>
      <c r="G16" s="312"/>
      <c r="H16" s="323"/>
      <c r="I16" s="322"/>
      <c r="J16" s="311"/>
      <c r="K16" s="322"/>
      <c r="L16" s="311"/>
      <c r="M16" s="311"/>
      <c r="N16" s="314"/>
      <c r="O16" s="314"/>
      <c r="P16" s="311"/>
      <c r="Q16" s="314">
        <v>0.72</v>
      </c>
      <c r="R16" s="314">
        <f>(Q16*$O$34)/$P$8</f>
        <v>0.8748481166464156</v>
      </c>
      <c r="S16" s="314">
        <f t="shared" si="4"/>
        <v>0.72</v>
      </c>
      <c r="T16" s="314">
        <v>0.38</v>
      </c>
    </row>
    <row r="17" spans="1:21" s="151" customFormat="1" ht="15">
      <c r="A17" s="325" t="s">
        <v>199</v>
      </c>
      <c r="B17" s="301">
        <v>0.71</v>
      </c>
      <c r="C17" s="326">
        <f>+'ANEXO 1'!F26</f>
        <v>6.2569846862745096E-2</v>
      </c>
      <c r="D17" s="321">
        <f t="shared" si="5"/>
        <v>8.8126544877105778E-2</v>
      </c>
      <c r="E17" s="303">
        <v>0.46899999999999997</v>
      </c>
      <c r="F17" s="327">
        <f>+'ANEXO 1'!H26</f>
        <v>6.0364611176470587E-2</v>
      </c>
      <c r="G17" s="321">
        <v>1</v>
      </c>
      <c r="H17" s="320" t="s">
        <v>198</v>
      </c>
      <c r="I17" s="319" t="s">
        <v>198</v>
      </c>
      <c r="J17" s="319" t="s">
        <v>198</v>
      </c>
      <c r="K17" s="320">
        <v>1</v>
      </c>
      <c r="L17" s="146"/>
      <c r="M17" s="146">
        <f>(L17*$L$34)/$K$8</f>
        <v>0</v>
      </c>
      <c r="N17" s="146">
        <f>AVERAGE(C17,F17,I17)</f>
        <v>6.1467229019607841E-2</v>
      </c>
      <c r="O17" s="146">
        <f>AVERAGE(D17,G17,J17)</f>
        <v>0.5440632724385529</v>
      </c>
      <c r="P17" s="302"/>
      <c r="Q17" s="146" t="s">
        <v>198</v>
      </c>
      <c r="R17" s="146" t="s">
        <v>198</v>
      </c>
      <c r="S17" s="146">
        <f t="shared" si="4"/>
        <v>6.1467229019607841E-2</v>
      </c>
      <c r="T17" s="306">
        <v>0.04</v>
      </c>
      <c r="U17" s="151" t="s">
        <v>252</v>
      </c>
    </row>
    <row r="18" spans="1:21" ht="15">
      <c r="A18" s="147" t="s">
        <v>200</v>
      </c>
      <c r="B18" s="301">
        <v>0.71</v>
      </c>
      <c r="C18" s="326">
        <f>+'ANEXO 1'!F28</f>
        <v>6.5996266666666662E-3</v>
      </c>
      <c r="D18" s="321">
        <f t="shared" si="5"/>
        <v>9.2952488262910797E-3</v>
      </c>
      <c r="E18" s="303">
        <v>0.46899999999999997</v>
      </c>
      <c r="F18" s="327">
        <f>+'ANEXO 1'!H28</f>
        <v>2.7656233333333332E-3</v>
      </c>
      <c r="G18" s="319">
        <f>F18/E18</f>
        <v>5.8968514570007105E-3</v>
      </c>
      <c r="H18" s="320">
        <v>1</v>
      </c>
      <c r="I18" s="146">
        <v>0.6</v>
      </c>
      <c r="J18" s="319">
        <f t="shared" si="6"/>
        <v>0.6</v>
      </c>
      <c r="K18" s="320">
        <v>1</v>
      </c>
      <c r="L18" s="146"/>
      <c r="M18" s="146">
        <f>(L18*$L$34)/$K$8</f>
        <v>0</v>
      </c>
      <c r="N18" s="146">
        <f t="shared" ref="N18:N20" si="8">AVERAGE(C18,F18,I18)</f>
        <v>0.20312174999999999</v>
      </c>
      <c r="O18" s="146">
        <f>AVERAGE(D18,G18,J18)</f>
        <v>0.20506403342776391</v>
      </c>
      <c r="P18" s="146">
        <v>1</v>
      </c>
      <c r="Q18" s="146">
        <v>0.65</v>
      </c>
      <c r="R18" s="146">
        <v>0.65</v>
      </c>
      <c r="S18" s="146">
        <f t="shared" si="4"/>
        <v>0.42656087500000001</v>
      </c>
      <c r="T18" s="146">
        <f>AVERAGE(O18,R18)</f>
        <v>0.42753201671388197</v>
      </c>
    </row>
    <row r="19" spans="1:21" ht="15">
      <c r="A19" s="147" t="s">
        <v>127</v>
      </c>
      <c r="B19" s="301">
        <v>0.71</v>
      </c>
      <c r="C19" s="326">
        <f>+'ANEXO 1'!F27</f>
        <v>0.64490172914602739</v>
      </c>
      <c r="D19" s="321">
        <f t="shared" si="5"/>
        <v>0.90831229457186957</v>
      </c>
      <c r="E19" s="303">
        <v>0.46899999999999997</v>
      </c>
      <c r="F19" s="327">
        <f>+'ANEXO 1'!H27</f>
        <v>0.1680609813750743</v>
      </c>
      <c r="G19" s="319">
        <f>F19/E19</f>
        <v>0.35833897947777038</v>
      </c>
      <c r="H19" s="320">
        <v>1</v>
      </c>
      <c r="I19" s="146">
        <v>0.66900000000000004</v>
      </c>
      <c r="J19" s="319">
        <f t="shared" si="6"/>
        <v>0.66900000000000004</v>
      </c>
      <c r="K19" s="320">
        <v>1</v>
      </c>
      <c r="L19" s="146"/>
      <c r="M19" s="146">
        <f>(L19*$L$34)/$K$8</f>
        <v>0</v>
      </c>
      <c r="N19" s="146">
        <f t="shared" si="8"/>
        <v>0.4939875701737006</v>
      </c>
      <c r="O19" s="146">
        <f>AVERAGE(D19,G19,J19)</f>
        <v>0.64521709134987992</v>
      </c>
      <c r="P19" s="146">
        <v>1</v>
      </c>
      <c r="Q19" s="146">
        <v>0.67</v>
      </c>
      <c r="R19" s="146">
        <v>0.67</v>
      </c>
      <c r="S19" s="146">
        <f t="shared" si="4"/>
        <v>0.58199378508685029</v>
      </c>
      <c r="T19" s="146">
        <f t="shared" si="4"/>
        <v>0.65760854567493998</v>
      </c>
    </row>
    <row r="20" spans="1:21" ht="15">
      <c r="A20" s="147" t="s">
        <v>128</v>
      </c>
      <c r="B20" s="301">
        <v>0.71</v>
      </c>
      <c r="C20" s="326">
        <f>+'ANEXO 1'!F29</f>
        <v>0.79984067181314333</v>
      </c>
      <c r="D20" s="321">
        <f t="shared" si="5"/>
        <v>1.1265361574833006</v>
      </c>
      <c r="E20" s="303">
        <v>0.46899999999999997</v>
      </c>
      <c r="F20" s="327">
        <f>+'ANEXO 1'!H29</f>
        <v>0.30042053721298495</v>
      </c>
      <c r="G20" s="319">
        <f>F20/E20</f>
        <v>0.64055551644559694</v>
      </c>
      <c r="H20" s="320">
        <v>1</v>
      </c>
      <c r="I20" s="146">
        <v>0.8</v>
      </c>
      <c r="J20" s="319">
        <f t="shared" si="6"/>
        <v>0.8</v>
      </c>
      <c r="K20" s="320">
        <v>1</v>
      </c>
      <c r="L20" s="146"/>
      <c r="M20" s="146">
        <f>(L20*$L$34)/$K$8</f>
        <v>0</v>
      </c>
      <c r="N20" s="146">
        <f t="shared" si="8"/>
        <v>0.6334204030087095</v>
      </c>
      <c r="O20" s="146">
        <f>AVERAGE(D20,G20,J20)</f>
        <v>0.85569722464296583</v>
      </c>
      <c r="P20" s="146">
        <v>1</v>
      </c>
      <c r="Q20" s="146">
        <v>0.9</v>
      </c>
      <c r="R20" s="146">
        <v>0.9</v>
      </c>
      <c r="S20" s="146">
        <f t="shared" si="4"/>
        <v>0.76671020150435476</v>
      </c>
      <c r="T20" s="146">
        <f t="shared" si="4"/>
        <v>0.87784861232148292</v>
      </c>
    </row>
    <row r="21" spans="1:21" ht="13.5" customHeight="1">
      <c r="A21" s="147" t="s">
        <v>201</v>
      </c>
      <c r="B21" s="152"/>
      <c r="C21" s="147"/>
      <c r="D21" s="147"/>
      <c r="E21" s="152"/>
      <c r="F21" s="152"/>
      <c r="G21" s="147"/>
      <c r="H21" s="147"/>
      <c r="I21" s="146"/>
      <c r="J21" s="319"/>
      <c r="K21" s="147"/>
      <c r="L21" s="146"/>
      <c r="M21" s="146"/>
      <c r="N21" s="146"/>
      <c r="O21" s="146"/>
      <c r="P21" s="146">
        <v>1</v>
      </c>
      <c r="Q21" s="146">
        <v>1</v>
      </c>
      <c r="R21" s="146">
        <v>1</v>
      </c>
      <c r="S21" s="146">
        <f t="shared" si="4"/>
        <v>1</v>
      </c>
      <c r="T21" s="146">
        <f t="shared" si="4"/>
        <v>1</v>
      </c>
    </row>
    <row r="22" spans="1:21" ht="14.25" customHeight="1">
      <c r="A22" s="147" t="s">
        <v>202</v>
      </c>
      <c r="B22" s="152"/>
      <c r="C22" s="147"/>
      <c r="D22" s="147"/>
      <c r="E22" s="152"/>
      <c r="F22" s="152"/>
      <c r="G22" s="147"/>
      <c r="H22" s="147"/>
      <c r="I22" s="147"/>
      <c r="J22" s="319"/>
      <c r="K22" s="147"/>
      <c r="L22" s="146"/>
      <c r="M22" s="146"/>
      <c r="N22" s="146"/>
      <c r="O22" s="146"/>
      <c r="P22" s="146">
        <v>1</v>
      </c>
      <c r="Q22" s="146">
        <v>0.31</v>
      </c>
      <c r="R22" s="146">
        <v>0.31</v>
      </c>
      <c r="S22" s="146">
        <f t="shared" si="4"/>
        <v>0.31</v>
      </c>
      <c r="T22" s="146">
        <f t="shared" si="4"/>
        <v>0.31</v>
      </c>
    </row>
    <row r="23" spans="1:21" ht="16.5" customHeight="1">
      <c r="A23" s="322" t="s">
        <v>129</v>
      </c>
      <c r="B23" s="309"/>
      <c r="C23" s="323"/>
      <c r="D23" s="311"/>
      <c r="E23" s="309"/>
      <c r="F23" s="328"/>
      <c r="G23" s="312"/>
      <c r="H23" s="323"/>
      <c r="I23" s="323"/>
      <c r="J23" s="311"/>
      <c r="K23" s="322"/>
      <c r="L23" s="311"/>
      <c r="M23" s="311"/>
      <c r="N23" s="329"/>
      <c r="O23" s="311"/>
      <c r="P23" s="311"/>
      <c r="Q23" s="314">
        <v>0.77</v>
      </c>
      <c r="R23" s="314">
        <v>0.77</v>
      </c>
      <c r="S23" s="314">
        <f>+S24</f>
        <v>0.87301028620268628</v>
      </c>
      <c r="T23" s="314">
        <f>+T24</f>
        <v>0.93333333333333324</v>
      </c>
    </row>
    <row r="24" spans="1:21" ht="15" customHeight="1">
      <c r="A24" s="153" t="s">
        <v>203</v>
      </c>
      <c r="B24" s="301">
        <v>0.71</v>
      </c>
      <c r="C24" s="330">
        <f>+'ANEXO 1'!F32</f>
        <v>0.99451459047619051</v>
      </c>
      <c r="D24" s="321">
        <v>1</v>
      </c>
      <c r="E24" s="303">
        <v>0.46899999999999997</v>
      </c>
      <c r="F24" s="331">
        <f>+'ANEXO 1'!H32</f>
        <v>0.82451626813186818</v>
      </c>
      <c r="G24" s="319">
        <v>1</v>
      </c>
      <c r="H24" s="320">
        <v>1</v>
      </c>
      <c r="I24" s="319">
        <v>0.8</v>
      </c>
      <c r="J24" s="319">
        <f t="shared" si="6"/>
        <v>0.8</v>
      </c>
      <c r="K24" s="320">
        <v>1</v>
      </c>
      <c r="L24" s="146"/>
      <c r="M24" s="146">
        <f>(L24*$L$34)/$K$8</f>
        <v>0</v>
      </c>
      <c r="N24" s="146">
        <f t="shared" ref="N24:O27" si="9">AVERAGE(C24,F24,I24)</f>
        <v>0.87301028620268628</v>
      </c>
      <c r="O24" s="146">
        <f t="shared" si="9"/>
        <v>0.93333333333333324</v>
      </c>
      <c r="P24" s="146">
        <v>1</v>
      </c>
      <c r="Q24" s="146" t="s">
        <v>198</v>
      </c>
      <c r="R24" s="146" t="s">
        <v>198</v>
      </c>
      <c r="S24" s="146">
        <f t="shared" si="4"/>
        <v>0.87301028620268628</v>
      </c>
      <c r="T24" s="146">
        <f t="shared" si="4"/>
        <v>0.93333333333333324</v>
      </c>
    </row>
    <row r="25" spans="1:21" ht="16.5" customHeight="1">
      <c r="A25" s="316" t="s">
        <v>32</v>
      </c>
      <c r="B25" s="309">
        <v>0.71</v>
      </c>
      <c r="C25" s="332">
        <f>+'ANEXO 1'!F32</f>
        <v>0.99451459047619051</v>
      </c>
      <c r="D25" s="332">
        <f>C25/B25</f>
        <v>1.4007247753185783</v>
      </c>
      <c r="E25" s="309">
        <v>0.46899999999999997</v>
      </c>
      <c r="F25" s="333">
        <f>+'ANEXO 1'!J30</f>
        <v>0.48191134246075212</v>
      </c>
      <c r="G25" s="334">
        <f>F25/E25</f>
        <v>1.027529514841689</v>
      </c>
      <c r="H25" s="314">
        <v>1</v>
      </c>
      <c r="I25" s="332">
        <v>0.56000000000000005</v>
      </c>
      <c r="J25" s="311">
        <f t="shared" si="6"/>
        <v>0.56000000000000005</v>
      </c>
      <c r="K25" s="314">
        <v>1</v>
      </c>
      <c r="L25" s="311"/>
      <c r="M25" s="311">
        <f>(L25*$L$34)/$K$8</f>
        <v>0</v>
      </c>
      <c r="N25" s="311">
        <f t="shared" si="9"/>
        <v>0.67880864431231425</v>
      </c>
      <c r="O25" s="311">
        <f t="shared" si="9"/>
        <v>0.99608476338675578</v>
      </c>
      <c r="P25" s="311">
        <v>1</v>
      </c>
      <c r="Q25" s="335">
        <v>0.61</v>
      </c>
      <c r="R25" s="335">
        <v>0.61</v>
      </c>
      <c r="S25" s="311">
        <f t="shared" si="4"/>
        <v>0.64440432215615706</v>
      </c>
      <c r="T25" s="311">
        <f t="shared" si="4"/>
        <v>0.80304238169337783</v>
      </c>
    </row>
    <row r="26" spans="1:21" ht="15">
      <c r="A26" s="316" t="s">
        <v>130</v>
      </c>
      <c r="B26" s="309">
        <v>0.71</v>
      </c>
      <c r="C26" s="332">
        <f>+'ANEXO 1'!F31</f>
        <v>0.74919745556257333</v>
      </c>
      <c r="D26" s="332">
        <f>C26/B26</f>
        <v>1.0552076838909483</v>
      </c>
      <c r="E26" s="309">
        <v>0.46899999999999997</v>
      </c>
      <c r="F26" s="333">
        <f>+'ANEXO 1'!H31</f>
        <v>0.330598252278264</v>
      </c>
      <c r="G26" s="334">
        <v>1</v>
      </c>
      <c r="H26" s="314">
        <v>1</v>
      </c>
      <c r="I26" s="332">
        <v>0.41</v>
      </c>
      <c r="J26" s="311">
        <f t="shared" si="6"/>
        <v>0.41</v>
      </c>
      <c r="K26" s="314">
        <v>1</v>
      </c>
      <c r="L26" s="311"/>
      <c r="M26" s="311">
        <f>(L26*$L$34)/$K$8</f>
        <v>0</v>
      </c>
      <c r="N26" s="311">
        <f t="shared" si="9"/>
        <v>0.49659856928027907</v>
      </c>
      <c r="O26" s="311">
        <f t="shared" si="9"/>
        <v>0.82173589463031627</v>
      </c>
      <c r="P26" s="311">
        <v>1</v>
      </c>
      <c r="Q26" s="335">
        <v>0.62</v>
      </c>
      <c r="R26" s="335">
        <v>0.62</v>
      </c>
      <c r="S26" s="311">
        <f t="shared" si="4"/>
        <v>0.55829928464013956</v>
      </c>
      <c r="T26" s="311">
        <f t="shared" si="4"/>
        <v>0.72086794731515813</v>
      </c>
    </row>
    <row r="27" spans="1:21" ht="18" customHeight="1">
      <c r="A27" s="316" t="s">
        <v>13</v>
      </c>
      <c r="B27" s="309">
        <v>0.71</v>
      </c>
      <c r="C27" s="332">
        <v>1</v>
      </c>
      <c r="D27" s="332">
        <v>1</v>
      </c>
      <c r="E27" s="309">
        <v>0.46899999999999997</v>
      </c>
      <c r="F27" s="333">
        <v>1</v>
      </c>
      <c r="G27" s="334">
        <v>1</v>
      </c>
      <c r="H27" s="314">
        <v>1</v>
      </c>
      <c r="I27" s="332">
        <v>1</v>
      </c>
      <c r="J27" s="311">
        <f t="shared" si="6"/>
        <v>1</v>
      </c>
      <c r="K27" s="314">
        <v>1</v>
      </c>
      <c r="L27" s="311"/>
      <c r="M27" s="311">
        <v>0</v>
      </c>
      <c r="N27" s="311">
        <f t="shared" si="9"/>
        <v>1</v>
      </c>
      <c r="O27" s="311">
        <f t="shared" si="9"/>
        <v>1</v>
      </c>
      <c r="P27" s="311">
        <v>1</v>
      </c>
      <c r="Q27" s="335">
        <v>0.54</v>
      </c>
      <c r="R27" s="335">
        <v>0.54</v>
      </c>
      <c r="S27" s="311">
        <f t="shared" si="4"/>
        <v>0.77</v>
      </c>
      <c r="T27" s="311">
        <f t="shared" si="4"/>
        <v>0.77</v>
      </c>
    </row>
    <row r="28" spans="1:21" ht="18.75" customHeight="1">
      <c r="A28" s="316" t="s">
        <v>204</v>
      </c>
      <c r="B28" s="336"/>
      <c r="C28" s="336"/>
      <c r="D28" s="336"/>
      <c r="E28" s="336"/>
      <c r="F28" s="336"/>
      <c r="G28" s="336"/>
      <c r="H28" s="336"/>
      <c r="I28" s="336"/>
      <c r="J28" s="336"/>
      <c r="K28" s="311"/>
      <c r="L28" s="311"/>
      <c r="M28" s="311"/>
      <c r="N28" s="311"/>
      <c r="O28" s="311"/>
      <c r="P28" s="311">
        <v>1</v>
      </c>
      <c r="Q28" s="335">
        <v>0.64</v>
      </c>
      <c r="R28" s="335">
        <v>0.64</v>
      </c>
      <c r="S28" s="311">
        <f t="shared" si="4"/>
        <v>0.64</v>
      </c>
      <c r="T28" s="311">
        <f>AVERAGE(O28,R28)</f>
        <v>0.64</v>
      </c>
    </row>
    <row r="29" spans="1:21" ht="15">
      <c r="A29" s="316" t="s">
        <v>205</v>
      </c>
      <c r="B29" s="322"/>
      <c r="C29" s="322"/>
      <c r="D29" s="322"/>
      <c r="E29" s="322"/>
      <c r="F29" s="322"/>
      <c r="G29" s="322"/>
      <c r="H29" s="322"/>
      <c r="I29" s="322"/>
      <c r="J29" s="322"/>
      <c r="K29" s="311"/>
      <c r="L29" s="311"/>
      <c r="M29" s="311"/>
      <c r="N29" s="311"/>
      <c r="O29" s="311"/>
      <c r="P29" s="311">
        <v>1</v>
      </c>
      <c r="Q29" s="335">
        <v>0.45</v>
      </c>
      <c r="R29" s="335">
        <v>0.45</v>
      </c>
      <c r="S29" s="311">
        <f t="shared" si="4"/>
        <v>0.45</v>
      </c>
      <c r="T29" s="311">
        <f>AVERAGE(O29,R29)</f>
        <v>0.45</v>
      </c>
    </row>
    <row r="30" spans="1:21" ht="15">
      <c r="A30" s="316" t="s">
        <v>206</v>
      </c>
      <c r="B30" s="322"/>
      <c r="C30" s="322"/>
      <c r="D30" s="322"/>
      <c r="E30" s="322"/>
      <c r="F30" s="322"/>
      <c r="G30" s="322"/>
      <c r="H30" s="322"/>
      <c r="I30" s="322"/>
      <c r="J30" s="322"/>
      <c r="K30" s="311"/>
      <c r="L30" s="311"/>
      <c r="M30" s="311"/>
      <c r="N30" s="311"/>
      <c r="O30" s="311"/>
      <c r="P30" s="311">
        <v>1</v>
      </c>
      <c r="Q30" s="335">
        <v>0.88</v>
      </c>
      <c r="R30" s="335">
        <v>0.88</v>
      </c>
      <c r="S30" s="311">
        <f t="shared" si="4"/>
        <v>0.88</v>
      </c>
      <c r="T30" s="311">
        <f t="shared" si="4"/>
        <v>0.88</v>
      </c>
    </row>
    <row r="31" spans="1:21" ht="15">
      <c r="A31" s="316" t="s">
        <v>207</v>
      </c>
      <c r="B31" s="322"/>
      <c r="C31" s="322"/>
      <c r="D31" s="322"/>
      <c r="E31" s="322"/>
      <c r="F31" s="322"/>
      <c r="G31" s="322"/>
      <c r="H31" s="322"/>
      <c r="I31" s="322"/>
      <c r="J31" s="322"/>
      <c r="K31" s="311"/>
      <c r="L31" s="311"/>
      <c r="M31" s="311"/>
      <c r="N31" s="311"/>
      <c r="O31" s="311"/>
      <c r="P31" s="311">
        <v>1</v>
      </c>
      <c r="Q31" s="335">
        <v>0.79</v>
      </c>
      <c r="R31" s="335">
        <v>0.79</v>
      </c>
      <c r="S31" s="311">
        <f t="shared" si="4"/>
        <v>0.79</v>
      </c>
      <c r="T31" s="311">
        <f t="shared" si="4"/>
        <v>0.79</v>
      </c>
    </row>
    <row r="32" spans="1:21" ht="15">
      <c r="A32" s="316" t="s">
        <v>208</v>
      </c>
      <c r="B32" s="322"/>
      <c r="C32" s="322"/>
      <c r="D32" s="322"/>
      <c r="E32" s="322"/>
      <c r="F32" s="322"/>
      <c r="G32" s="322"/>
      <c r="H32" s="322"/>
      <c r="I32" s="322"/>
      <c r="J32" s="322"/>
      <c r="K32" s="311"/>
      <c r="L32" s="311"/>
      <c r="M32" s="311"/>
      <c r="N32" s="311"/>
      <c r="O32" s="311"/>
      <c r="P32" s="311">
        <v>1</v>
      </c>
      <c r="Q32" s="335">
        <v>1</v>
      </c>
      <c r="R32" s="335">
        <v>1</v>
      </c>
      <c r="S32" s="311">
        <f t="shared" si="4"/>
        <v>1</v>
      </c>
      <c r="T32" s="311">
        <f t="shared" si="4"/>
        <v>1</v>
      </c>
    </row>
    <row r="33" spans="1:20" ht="15">
      <c r="A33" s="316" t="s">
        <v>209</v>
      </c>
      <c r="B33" s="322"/>
      <c r="C33" s="322"/>
      <c r="D33" s="322"/>
      <c r="E33" s="322"/>
      <c r="F33" s="322"/>
      <c r="G33" s="322"/>
      <c r="H33" s="322"/>
      <c r="I33" s="322"/>
      <c r="J33" s="322"/>
      <c r="K33" s="311"/>
      <c r="L33" s="311"/>
      <c r="M33" s="311"/>
      <c r="N33" s="311"/>
      <c r="O33" s="311"/>
      <c r="P33" s="311">
        <v>1</v>
      </c>
      <c r="Q33" s="335">
        <v>0.76</v>
      </c>
      <c r="R33" s="335">
        <v>0.76</v>
      </c>
      <c r="S33" s="311">
        <f t="shared" si="4"/>
        <v>0.76</v>
      </c>
      <c r="T33" s="311">
        <f t="shared" si="4"/>
        <v>0.76</v>
      </c>
    </row>
    <row r="34" spans="1:20" ht="12" hidden="1">
      <c r="A34" s="156"/>
      <c r="B34" s="157"/>
      <c r="C34" s="157"/>
      <c r="D34" s="157"/>
      <c r="E34" s="157"/>
      <c r="F34" s="157"/>
      <c r="G34" s="157"/>
      <c r="H34" s="157"/>
      <c r="I34" s="157"/>
      <c r="J34" s="157"/>
      <c r="K34" s="337"/>
      <c r="L34" s="337">
        <v>1</v>
      </c>
      <c r="M34" s="337"/>
      <c r="N34" s="337"/>
      <c r="O34" s="158">
        <v>1</v>
      </c>
      <c r="P34" s="158"/>
      <c r="Q34" s="158"/>
      <c r="R34" s="158"/>
      <c r="S34" s="338"/>
      <c r="T34" s="339"/>
    </row>
    <row r="35" spans="1:20" ht="15.75">
      <c r="A35" s="439" t="s">
        <v>210</v>
      </c>
      <c r="B35" s="439"/>
      <c r="C35" s="439"/>
      <c r="D35" s="439"/>
      <c r="E35" s="439"/>
      <c r="F35" s="439"/>
      <c r="G35" s="439"/>
      <c r="H35" s="439"/>
      <c r="I35" s="439"/>
      <c r="J35" s="439"/>
      <c r="K35" s="439"/>
      <c r="L35" s="439"/>
      <c r="M35" s="439"/>
      <c r="N35" s="439"/>
      <c r="O35" s="439"/>
      <c r="P35" s="439"/>
      <c r="Q35" s="439"/>
      <c r="R35" s="439"/>
      <c r="S35" s="439"/>
      <c r="T35" s="440"/>
    </row>
    <row r="36" spans="1:20" ht="26.25" customHeight="1">
      <c r="A36" s="458" t="s">
        <v>211</v>
      </c>
      <c r="B36" s="451" t="s">
        <v>296</v>
      </c>
      <c r="C36" s="451"/>
      <c r="D36" s="451"/>
      <c r="E36" s="451" t="s">
        <v>297</v>
      </c>
      <c r="F36" s="451"/>
      <c r="G36" s="451"/>
      <c r="H36" s="451" t="s">
        <v>275</v>
      </c>
      <c r="I36" s="451"/>
      <c r="J36" s="451"/>
      <c r="K36" s="451" t="s">
        <v>276</v>
      </c>
      <c r="L36" s="451"/>
      <c r="M36" s="451"/>
      <c r="N36" s="462" t="s">
        <v>277</v>
      </c>
      <c r="O36" s="443"/>
      <c r="P36" s="340"/>
      <c r="Q36" s="458" t="s">
        <v>212</v>
      </c>
      <c r="R36" s="443"/>
      <c r="S36" s="451" t="s">
        <v>278</v>
      </c>
      <c r="T36" s="451"/>
    </row>
    <row r="37" spans="1:20" ht="22.5" customHeight="1">
      <c r="A37" s="461"/>
      <c r="B37" s="451"/>
      <c r="C37" s="451"/>
      <c r="D37" s="451"/>
      <c r="E37" s="451"/>
      <c r="F37" s="451"/>
      <c r="G37" s="451"/>
      <c r="H37" s="451"/>
      <c r="I37" s="451"/>
      <c r="J37" s="451"/>
      <c r="K37" s="451"/>
      <c r="L37" s="451"/>
      <c r="M37" s="451"/>
      <c r="N37" s="463"/>
      <c r="O37" s="460"/>
      <c r="P37" s="341"/>
      <c r="Q37" s="459"/>
      <c r="R37" s="460"/>
      <c r="S37" s="456" t="s">
        <v>194</v>
      </c>
      <c r="T37" s="456" t="s">
        <v>268</v>
      </c>
    </row>
    <row r="38" spans="1:20" ht="25.5" customHeight="1">
      <c r="A38" s="459"/>
      <c r="B38" s="228" t="s">
        <v>247</v>
      </c>
      <c r="C38" s="229" t="s">
        <v>269</v>
      </c>
      <c r="D38" s="229" t="s">
        <v>268</v>
      </c>
      <c r="E38" s="228" t="s">
        <v>295</v>
      </c>
      <c r="F38" s="228" t="s">
        <v>269</v>
      </c>
      <c r="G38" s="228" t="s">
        <v>268</v>
      </c>
      <c r="H38" s="228" t="s">
        <v>279</v>
      </c>
      <c r="I38" s="228" t="s">
        <v>269</v>
      </c>
      <c r="J38" s="228" t="s">
        <v>268</v>
      </c>
      <c r="K38" s="228" t="s">
        <v>279</v>
      </c>
      <c r="L38" s="228" t="s">
        <v>269</v>
      </c>
      <c r="M38" s="228" t="s">
        <v>268</v>
      </c>
      <c r="N38" s="228" t="s">
        <v>269</v>
      </c>
      <c r="O38" s="228" t="s">
        <v>268</v>
      </c>
      <c r="P38" s="228"/>
      <c r="Q38" s="228" t="s">
        <v>194</v>
      </c>
      <c r="R38" s="228" t="s">
        <v>196</v>
      </c>
      <c r="S38" s="457"/>
      <c r="T38" s="457"/>
    </row>
    <row r="39" spans="1:20" ht="15">
      <c r="A39" s="342" t="s">
        <v>213</v>
      </c>
      <c r="B39" s="309">
        <v>0.71</v>
      </c>
      <c r="C39" s="343">
        <f>+'ANEXO 1'!F35</f>
        <v>0.41313162067889941</v>
      </c>
      <c r="D39" s="344">
        <f t="shared" ref="D39:D42" si="10">C39/B39</f>
        <v>0.5818755220829569</v>
      </c>
      <c r="E39" s="309">
        <v>0.46899999999999997</v>
      </c>
      <c r="F39" s="309">
        <f>+'ANEXO 1'!H35</f>
        <v>0.24392602620963899</v>
      </c>
      <c r="G39" s="332">
        <f>F39/E39</f>
        <v>0.5200981369075458</v>
      </c>
      <c r="H39" s="314">
        <v>1</v>
      </c>
      <c r="I39" s="345">
        <v>0</v>
      </c>
      <c r="J39" s="332">
        <f t="shared" ref="J39:J44" si="11">I39/H39</f>
        <v>0</v>
      </c>
      <c r="K39" s="345" t="s">
        <v>198</v>
      </c>
      <c r="L39" s="345" t="s">
        <v>198</v>
      </c>
      <c r="M39" s="345" t="s">
        <v>198</v>
      </c>
      <c r="N39" s="311">
        <f t="shared" ref="N39:O44" si="12">AVERAGE(L39,C39,F39)</f>
        <v>0.3285288234442692</v>
      </c>
      <c r="O39" s="311">
        <f t="shared" si="12"/>
        <v>0.55098682949525135</v>
      </c>
      <c r="P39" s="311">
        <v>1</v>
      </c>
      <c r="Q39" s="346">
        <v>0.56999999999999995</v>
      </c>
      <c r="R39" s="346">
        <v>0.56999999999999995</v>
      </c>
      <c r="S39" s="311">
        <f>AVERAGE(N39,Q39)</f>
        <v>0.4492644117221346</v>
      </c>
      <c r="T39" s="346">
        <f>AVERAGE(O39,R39)</f>
        <v>0.56049341474762571</v>
      </c>
    </row>
    <row r="40" spans="1:20" ht="15">
      <c r="A40" s="342" t="s">
        <v>214</v>
      </c>
      <c r="B40" s="309">
        <v>0.71</v>
      </c>
      <c r="C40" s="343">
        <f>+'ANEXO 1'!F36</f>
        <v>0.83757597096208869</v>
      </c>
      <c r="D40" s="347">
        <v>1</v>
      </c>
      <c r="E40" s="309">
        <v>0.46899999999999997</v>
      </c>
      <c r="F40" s="309">
        <f>+'ANEXO 1'!H36</f>
        <v>0.36991770836755966</v>
      </c>
      <c r="G40" s="332">
        <f>F40/E40</f>
        <v>0.78873711805449831</v>
      </c>
      <c r="H40" s="314">
        <v>1</v>
      </c>
      <c r="I40" s="332">
        <v>0.6</v>
      </c>
      <c r="J40" s="332">
        <f t="shared" si="11"/>
        <v>0.6</v>
      </c>
      <c r="K40" s="345" t="s">
        <v>198</v>
      </c>
      <c r="L40" s="345" t="s">
        <v>198</v>
      </c>
      <c r="M40" s="345" t="s">
        <v>198</v>
      </c>
      <c r="N40" s="311">
        <f t="shared" si="12"/>
        <v>0.60374683966482423</v>
      </c>
      <c r="O40" s="311">
        <f t="shared" si="12"/>
        <v>0.89436855902724921</v>
      </c>
      <c r="P40" s="311">
        <v>1</v>
      </c>
      <c r="Q40" s="346">
        <v>0.8</v>
      </c>
      <c r="R40" s="346">
        <v>0.8</v>
      </c>
      <c r="S40" s="311">
        <f t="shared" ref="S40:T44" si="13">AVERAGE(N40,Q40)</f>
        <v>0.70187341983241214</v>
      </c>
      <c r="T40" s="346">
        <f t="shared" si="13"/>
        <v>0.84718427951362463</v>
      </c>
    </row>
    <row r="41" spans="1:20" ht="15">
      <c r="A41" s="342" t="s">
        <v>215</v>
      </c>
      <c r="B41" s="309">
        <v>0.71</v>
      </c>
      <c r="C41" s="343">
        <f>+'ANEXO 1'!F37</f>
        <v>0.78755927025539685</v>
      </c>
      <c r="D41" s="347">
        <v>1</v>
      </c>
      <c r="E41" s="309">
        <v>0.46899999999999997</v>
      </c>
      <c r="F41" s="309">
        <f>+'ANEXO 1'!H37</f>
        <v>0.5890350856959099</v>
      </c>
      <c r="G41" s="332">
        <v>1</v>
      </c>
      <c r="H41" s="314">
        <v>1</v>
      </c>
      <c r="I41" s="332">
        <v>0.65</v>
      </c>
      <c r="J41" s="332">
        <f t="shared" si="11"/>
        <v>0.65</v>
      </c>
      <c r="K41" s="345" t="s">
        <v>198</v>
      </c>
      <c r="L41" s="345" t="s">
        <v>198</v>
      </c>
      <c r="M41" s="345" t="s">
        <v>198</v>
      </c>
      <c r="N41" s="311">
        <f t="shared" si="12"/>
        <v>0.68829717797565337</v>
      </c>
      <c r="O41" s="311">
        <f t="shared" si="12"/>
        <v>1</v>
      </c>
      <c r="P41" s="311">
        <v>1</v>
      </c>
      <c r="Q41" s="346">
        <v>0.78</v>
      </c>
      <c r="R41" s="346">
        <v>0.78</v>
      </c>
      <c r="S41" s="311">
        <f t="shared" si="13"/>
        <v>0.73414858898782676</v>
      </c>
      <c r="T41" s="346">
        <f t="shared" si="13"/>
        <v>0.89</v>
      </c>
    </row>
    <row r="42" spans="1:20" ht="15">
      <c r="A42" s="342" t="s">
        <v>216</v>
      </c>
      <c r="B42" s="309">
        <v>0.71</v>
      </c>
      <c r="C42" s="343">
        <f>+'ANEXO 1'!F38</f>
        <v>0.6411257771917952</v>
      </c>
      <c r="D42" s="347">
        <f t="shared" si="10"/>
        <v>0.90299405238281016</v>
      </c>
      <c r="E42" s="309">
        <v>0.46899999999999997</v>
      </c>
      <c r="F42" s="309">
        <f>+'ANEXO 1'!H38</f>
        <v>0.17241404228488999</v>
      </c>
      <c r="G42" s="332">
        <f>F42/E42</f>
        <v>0.36762055924283582</v>
      </c>
      <c r="H42" s="314">
        <v>1</v>
      </c>
      <c r="I42" s="348">
        <v>0.61</v>
      </c>
      <c r="J42" s="332">
        <f t="shared" si="11"/>
        <v>0.61</v>
      </c>
      <c r="K42" s="345" t="s">
        <v>198</v>
      </c>
      <c r="L42" s="345" t="s">
        <v>198</v>
      </c>
      <c r="M42" s="345" t="s">
        <v>198</v>
      </c>
      <c r="N42" s="311">
        <f t="shared" si="12"/>
        <v>0.40676990973834259</v>
      </c>
      <c r="O42" s="311">
        <f t="shared" si="12"/>
        <v>0.63530730581282302</v>
      </c>
      <c r="P42" s="311">
        <v>1</v>
      </c>
      <c r="Q42" s="346">
        <v>0.75</v>
      </c>
      <c r="R42" s="346">
        <v>0.75</v>
      </c>
      <c r="S42" s="311">
        <f t="shared" si="13"/>
        <v>0.5783849548691713</v>
      </c>
      <c r="T42" s="346">
        <f t="shared" si="13"/>
        <v>0.69265365290641157</v>
      </c>
    </row>
    <row r="43" spans="1:20" ht="15">
      <c r="A43" s="342" t="s">
        <v>217</v>
      </c>
      <c r="B43" s="309">
        <v>0.71</v>
      </c>
      <c r="C43" s="343">
        <f>+'ANEXO 1'!F39</f>
        <v>0.78550207832422592</v>
      </c>
      <c r="D43" s="347">
        <v>1</v>
      </c>
      <c r="E43" s="309">
        <v>0.46899999999999997</v>
      </c>
      <c r="F43" s="309">
        <f>+'ANEXO 1'!H39</f>
        <v>0.2737585344782722</v>
      </c>
      <c r="G43" s="332">
        <f>F43/E43</f>
        <v>0.58370689654215824</v>
      </c>
      <c r="H43" s="314">
        <v>1</v>
      </c>
      <c r="I43" s="332">
        <v>0.75</v>
      </c>
      <c r="J43" s="332">
        <f t="shared" si="11"/>
        <v>0.75</v>
      </c>
      <c r="K43" s="345" t="s">
        <v>198</v>
      </c>
      <c r="L43" s="345" t="s">
        <v>198</v>
      </c>
      <c r="M43" s="345" t="s">
        <v>198</v>
      </c>
      <c r="N43" s="311">
        <f t="shared" si="12"/>
        <v>0.52963030640124908</v>
      </c>
      <c r="O43" s="311">
        <f t="shared" si="12"/>
        <v>0.79185344827107906</v>
      </c>
      <c r="P43" s="311">
        <v>1</v>
      </c>
      <c r="Q43" s="346">
        <v>0.84</v>
      </c>
      <c r="R43" s="346">
        <v>0.84</v>
      </c>
      <c r="S43" s="311">
        <f t="shared" si="13"/>
        <v>0.68481515320062458</v>
      </c>
      <c r="T43" s="346">
        <f t="shared" si="13"/>
        <v>0.81592672413553946</v>
      </c>
    </row>
    <row r="44" spans="1:20" ht="15">
      <c r="A44" s="342" t="s">
        <v>218</v>
      </c>
      <c r="B44" s="309">
        <v>0.71</v>
      </c>
      <c r="C44" s="343">
        <f>+'ANEXO 1'!F40</f>
        <v>0.7370028279445251</v>
      </c>
      <c r="D44" s="347">
        <v>1</v>
      </c>
      <c r="E44" s="309">
        <v>0.46899999999999997</v>
      </c>
      <c r="F44" s="309">
        <f>+'ANEXO 1'!H40</f>
        <v>0.41851854310888564</v>
      </c>
      <c r="G44" s="332">
        <f>F44/E44</f>
        <v>0.89236363136222951</v>
      </c>
      <c r="H44" s="314">
        <v>1</v>
      </c>
      <c r="I44" s="332">
        <v>0.44</v>
      </c>
      <c r="J44" s="332">
        <f t="shared" si="11"/>
        <v>0.44</v>
      </c>
      <c r="K44" s="345" t="s">
        <v>198</v>
      </c>
      <c r="L44" s="345" t="s">
        <v>198</v>
      </c>
      <c r="M44" s="345" t="s">
        <v>198</v>
      </c>
      <c r="N44" s="311">
        <f t="shared" si="12"/>
        <v>0.57776068552670534</v>
      </c>
      <c r="O44" s="311">
        <f t="shared" si="12"/>
        <v>0.94618181568111481</v>
      </c>
      <c r="P44" s="311">
        <v>1</v>
      </c>
      <c r="Q44" s="346">
        <v>0.78</v>
      </c>
      <c r="R44" s="346">
        <v>0.78</v>
      </c>
      <c r="S44" s="311">
        <f t="shared" si="13"/>
        <v>0.67888034276335274</v>
      </c>
      <c r="T44" s="346">
        <f t="shared" si="13"/>
        <v>0.86309090784055742</v>
      </c>
    </row>
    <row r="45" spans="1:20" ht="12.75">
      <c r="A45" s="161"/>
      <c r="B45" s="161"/>
      <c r="C45" s="161"/>
      <c r="D45" s="161"/>
      <c r="E45" s="161"/>
      <c r="F45" s="161"/>
      <c r="G45" s="161"/>
      <c r="H45" s="161"/>
      <c r="I45" s="161"/>
      <c r="J45" s="161"/>
      <c r="K45" s="161"/>
      <c r="L45" s="161"/>
      <c r="M45" s="349"/>
      <c r="N45" s="349"/>
      <c r="O45" s="161"/>
      <c r="P45" s="161"/>
      <c r="Q45" s="161"/>
      <c r="R45" s="162"/>
      <c r="S45" s="350"/>
      <c r="T45" s="351"/>
    </row>
    <row r="46" spans="1:20" ht="12.75">
      <c r="A46" s="163" t="s">
        <v>280</v>
      </c>
      <c r="B46" s="163"/>
      <c r="C46" s="163"/>
      <c r="D46" s="163"/>
      <c r="E46" s="163"/>
      <c r="F46" s="163"/>
      <c r="G46" s="163"/>
      <c r="H46" s="163"/>
      <c r="I46" s="163"/>
      <c r="J46" s="163"/>
      <c r="K46" s="352"/>
      <c r="L46" s="164"/>
      <c r="M46" s="164"/>
      <c r="N46" s="164"/>
      <c r="O46" s="164"/>
      <c r="P46" s="164"/>
      <c r="Q46" s="164"/>
      <c r="R46" s="164"/>
      <c r="S46" s="353"/>
      <c r="T46" s="164"/>
    </row>
    <row r="47" spans="1:20" ht="12.75">
      <c r="A47" s="163" t="s">
        <v>281</v>
      </c>
      <c r="B47" s="163"/>
      <c r="C47" s="163"/>
      <c r="D47" s="163"/>
      <c r="E47" s="163"/>
      <c r="F47" s="163"/>
      <c r="G47" s="163"/>
      <c r="H47" s="163"/>
      <c r="I47" s="163"/>
      <c r="J47" s="163"/>
      <c r="K47" s="352"/>
      <c r="L47" s="164"/>
      <c r="M47" s="164"/>
      <c r="N47" s="164"/>
      <c r="O47" s="164"/>
      <c r="P47" s="164"/>
      <c r="Q47" s="164"/>
      <c r="R47" s="164"/>
      <c r="S47" s="353"/>
      <c r="T47" s="164"/>
    </row>
    <row r="48" spans="1:20" ht="12.75">
      <c r="A48" s="163" t="s">
        <v>282</v>
      </c>
      <c r="B48" s="163"/>
      <c r="C48" s="163"/>
      <c r="D48" s="163"/>
      <c r="E48" s="163"/>
      <c r="F48" s="163"/>
      <c r="G48" s="163"/>
      <c r="H48" s="163"/>
      <c r="I48" s="163"/>
      <c r="J48" s="163"/>
      <c r="K48" s="352"/>
      <c r="L48" s="164"/>
      <c r="M48" s="164"/>
      <c r="N48" s="164"/>
      <c r="O48" s="164"/>
      <c r="P48" s="164"/>
      <c r="Q48" s="164"/>
      <c r="R48" s="164"/>
      <c r="S48" s="353"/>
      <c r="T48" s="164"/>
    </row>
    <row r="49" spans="1:18" ht="25.5" customHeight="1">
      <c r="A49" s="165"/>
      <c r="B49" s="165"/>
      <c r="C49" s="165"/>
      <c r="D49" s="165"/>
      <c r="E49" s="165"/>
      <c r="F49" s="163"/>
      <c r="G49" s="163"/>
      <c r="H49" s="163"/>
      <c r="I49" s="163"/>
      <c r="J49" s="163"/>
      <c r="K49" s="163"/>
      <c r="L49" s="163"/>
      <c r="M49" s="163"/>
      <c r="N49" s="163"/>
      <c r="R49" s="139"/>
    </row>
  </sheetData>
  <mergeCells count="26">
    <mergeCell ref="Q36:R37"/>
    <mergeCell ref="S36:T36"/>
    <mergeCell ref="S37:S38"/>
    <mergeCell ref="T37:T38"/>
    <mergeCell ref="A36:A38"/>
    <mergeCell ref="B36:D37"/>
    <mergeCell ref="E36:G37"/>
    <mergeCell ref="H36:J37"/>
    <mergeCell ref="K36:M37"/>
    <mergeCell ref="N36:O37"/>
    <mergeCell ref="A35:T35"/>
    <mergeCell ref="A1:T1"/>
    <mergeCell ref="A2:T2"/>
    <mergeCell ref="A3:T3"/>
    <mergeCell ref="A4:T4"/>
    <mergeCell ref="A5:A7"/>
    <mergeCell ref="K5:O5"/>
    <mergeCell ref="Q5:R6"/>
    <mergeCell ref="S5:T5"/>
    <mergeCell ref="B6:D6"/>
    <mergeCell ref="E6:G6"/>
    <mergeCell ref="H6:J6"/>
    <mergeCell ref="K6:M6"/>
    <mergeCell ref="N6:O6"/>
    <mergeCell ref="S6:S7"/>
    <mergeCell ref="T6:T7"/>
  </mergeCells>
  <pageMargins left="0.70866141732283472" right="0.70866141732283472" top="0.74803149606299213" bottom="0.74803149606299213" header="0.31496062992125984" footer="0.31496062992125984"/>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opLeftCell="J22" zoomScale="70" zoomScaleNormal="70" workbookViewId="0">
      <selection activeCell="J29" sqref="J29:J34"/>
    </sheetView>
  </sheetViews>
  <sheetFormatPr baseColWidth="10" defaultRowHeight="11.25"/>
  <cols>
    <col min="1" max="2" width="0" hidden="1" customWidth="1"/>
    <col min="3" max="3" width="12.5" hidden="1" customWidth="1"/>
    <col min="4" max="4" width="14.33203125" hidden="1" customWidth="1"/>
    <col min="5" max="5" width="13.1640625" hidden="1" customWidth="1"/>
    <col min="6" max="6" width="11.5" style="171" hidden="1" customWidth="1"/>
    <col min="7" max="7" width="14.6640625" hidden="1" customWidth="1"/>
    <col min="8" max="8" width="15.6640625" hidden="1" customWidth="1"/>
    <col min="9" max="9" width="10.83203125" style="171" hidden="1" customWidth="1"/>
    <col min="10" max="10" width="26.83203125" customWidth="1"/>
    <col min="11" max="11" width="20.5" customWidth="1"/>
    <col min="12" max="12" width="21.5" customWidth="1"/>
    <col min="13" max="13" width="26.83203125" customWidth="1"/>
    <col min="14" max="14" width="28.33203125" customWidth="1"/>
    <col min="15" max="15" width="29.6640625" customWidth="1"/>
    <col min="16" max="16" width="35.6640625" customWidth="1"/>
    <col min="17" max="17" width="2.83203125" hidden="1" customWidth="1"/>
    <col min="18" max="18" width="16.33203125" customWidth="1"/>
    <col min="237" max="237" width="12.5" customWidth="1"/>
    <col min="238" max="238" width="14.33203125" customWidth="1"/>
    <col min="239" max="239" width="13.1640625" customWidth="1"/>
    <col min="240" max="240" width="11.5" customWidth="1"/>
    <col min="241" max="241" width="14.6640625" customWidth="1"/>
    <col min="242" max="242" width="15.6640625" customWidth="1"/>
    <col min="243" max="243" width="10.83203125" customWidth="1"/>
    <col min="244" max="244" width="11.6640625" customWidth="1"/>
    <col min="245" max="245" width="13.5" customWidth="1"/>
    <col min="246" max="246" width="12" customWidth="1"/>
    <col min="247" max="247" width="13.83203125" customWidth="1"/>
    <col min="248" max="248" width="14.6640625" customWidth="1"/>
    <col min="249" max="249" width="12.33203125" customWidth="1"/>
    <col min="250" max="250" width="10.5" customWidth="1"/>
    <col min="251" max="252" width="0" hidden="1" customWidth="1"/>
    <col min="253" max="253" width="24.83203125" customWidth="1"/>
    <col min="257" max="265" width="0" hidden="1" customWidth="1"/>
    <col min="266" max="266" width="26.83203125" customWidth="1"/>
    <col min="267" max="267" width="20.5" customWidth="1"/>
    <col min="268" max="268" width="21.5" customWidth="1"/>
    <col min="269" max="269" width="26.83203125" customWidth="1"/>
    <col min="270" max="270" width="28.33203125" customWidth="1"/>
    <col min="271" max="271" width="29.6640625" customWidth="1"/>
    <col min="272" max="272" width="35.6640625" customWidth="1"/>
    <col min="273" max="273" width="0" hidden="1" customWidth="1"/>
    <col min="274" max="274" width="16.33203125" bestFit="1" customWidth="1"/>
    <col min="493" max="493" width="12.5" customWidth="1"/>
    <col min="494" max="494" width="14.33203125" customWidth="1"/>
    <col min="495" max="495" width="13.1640625" customWidth="1"/>
    <col min="496" max="496" width="11.5" customWidth="1"/>
    <col min="497" max="497" width="14.6640625" customWidth="1"/>
    <col min="498" max="498" width="15.6640625" customWidth="1"/>
    <col min="499" max="499" width="10.83203125" customWidth="1"/>
    <col min="500" max="500" width="11.6640625" customWidth="1"/>
    <col min="501" max="501" width="13.5" customWidth="1"/>
    <col min="502" max="502" width="12" customWidth="1"/>
    <col min="503" max="503" width="13.83203125" customWidth="1"/>
    <col min="504" max="504" width="14.6640625" customWidth="1"/>
    <col min="505" max="505" width="12.33203125" customWidth="1"/>
    <col min="506" max="506" width="10.5" customWidth="1"/>
    <col min="507" max="508" width="0" hidden="1" customWidth="1"/>
    <col min="509" max="509" width="24.83203125" customWidth="1"/>
    <col min="513" max="521" width="0" hidden="1" customWidth="1"/>
    <col min="522" max="522" width="26.83203125" customWidth="1"/>
    <col min="523" max="523" width="20.5" customWidth="1"/>
    <col min="524" max="524" width="21.5" customWidth="1"/>
    <col min="525" max="525" width="26.83203125" customWidth="1"/>
    <col min="526" max="526" width="28.33203125" customWidth="1"/>
    <col min="527" max="527" width="29.6640625" customWidth="1"/>
    <col min="528" max="528" width="35.6640625" customWidth="1"/>
    <col min="529" max="529" width="0" hidden="1" customWidth="1"/>
    <col min="530" max="530" width="16.33203125" bestFit="1" customWidth="1"/>
    <col min="749" max="749" width="12.5" customWidth="1"/>
    <col min="750" max="750" width="14.33203125" customWidth="1"/>
    <col min="751" max="751" width="13.1640625" customWidth="1"/>
    <col min="752" max="752" width="11.5" customWidth="1"/>
    <col min="753" max="753" width="14.6640625" customWidth="1"/>
    <col min="754" max="754" width="15.6640625" customWidth="1"/>
    <col min="755" max="755" width="10.83203125" customWidth="1"/>
    <col min="756" max="756" width="11.6640625" customWidth="1"/>
    <col min="757" max="757" width="13.5" customWidth="1"/>
    <col min="758" max="758" width="12" customWidth="1"/>
    <col min="759" max="759" width="13.83203125" customWidth="1"/>
    <col min="760" max="760" width="14.6640625" customWidth="1"/>
    <col min="761" max="761" width="12.33203125" customWidth="1"/>
    <col min="762" max="762" width="10.5" customWidth="1"/>
    <col min="763" max="764" width="0" hidden="1" customWidth="1"/>
    <col min="765" max="765" width="24.83203125" customWidth="1"/>
    <col min="769" max="777" width="0" hidden="1" customWidth="1"/>
    <col min="778" max="778" width="26.83203125" customWidth="1"/>
    <col min="779" max="779" width="20.5" customWidth="1"/>
    <col min="780" max="780" width="21.5" customWidth="1"/>
    <col min="781" max="781" width="26.83203125" customWidth="1"/>
    <col min="782" max="782" width="28.33203125" customWidth="1"/>
    <col min="783" max="783" width="29.6640625" customWidth="1"/>
    <col min="784" max="784" width="35.6640625" customWidth="1"/>
    <col min="785" max="785" width="0" hidden="1" customWidth="1"/>
    <col min="786" max="786" width="16.33203125" bestFit="1" customWidth="1"/>
    <col min="1005" max="1005" width="12.5" customWidth="1"/>
    <col min="1006" max="1006" width="14.33203125" customWidth="1"/>
    <col min="1007" max="1007" width="13.1640625" customWidth="1"/>
    <col min="1008" max="1008" width="11.5" customWidth="1"/>
    <col min="1009" max="1009" width="14.6640625" customWidth="1"/>
    <col min="1010" max="1010" width="15.6640625" customWidth="1"/>
    <col min="1011" max="1011" width="10.83203125" customWidth="1"/>
    <col min="1012" max="1012" width="11.6640625" customWidth="1"/>
    <col min="1013" max="1013" width="13.5" customWidth="1"/>
    <col min="1014" max="1014" width="12" customWidth="1"/>
    <col min="1015" max="1015" width="13.83203125" customWidth="1"/>
    <col min="1016" max="1016" width="14.6640625" customWidth="1"/>
    <col min="1017" max="1017" width="12.33203125" customWidth="1"/>
    <col min="1018" max="1018" width="10.5" customWidth="1"/>
    <col min="1019" max="1020" width="0" hidden="1" customWidth="1"/>
    <col min="1021" max="1021" width="24.83203125" customWidth="1"/>
    <col min="1025" max="1033" width="0" hidden="1" customWidth="1"/>
    <col min="1034" max="1034" width="26.83203125" customWidth="1"/>
    <col min="1035" max="1035" width="20.5" customWidth="1"/>
    <col min="1036" max="1036" width="21.5" customWidth="1"/>
    <col min="1037" max="1037" width="26.83203125" customWidth="1"/>
    <col min="1038" max="1038" width="28.33203125" customWidth="1"/>
    <col min="1039" max="1039" width="29.6640625" customWidth="1"/>
    <col min="1040" max="1040" width="35.6640625" customWidth="1"/>
    <col min="1041" max="1041" width="0" hidden="1" customWidth="1"/>
    <col min="1042" max="1042" width="16.33203125" bestFit="1" customWidth="1"/>
    <col min="1261" max="1261" width="12.5" customWidth="1"/>
    <col min="1262" max="1262" width="14.33203125" customWidth="1"/>
    <col min="1263" max="1263" width="13.1640625" customWidth="1"/>
    <col min="1264" max="1264" width="11.5" customWidth="1"/>
    <col min="1265" max="1265" width="14.6640625" customWidth="1"/>
    <col min="1266" max="1266" width="15.6640625" customWidth="1"/>
    <col min="1267" max="1267" width="10.83203125" customWidth="1"/>
    <col min="1268" max="1268" width="11.6640625" customWidth="1"/>
    <col min="1269" max="1269" width="13.5" customWidth="1"/>
    <col min="1270" max="1270" width="12" customWidth="1"/>
    <col min="1271" max="1271" width="13.83203125" customWidth="1"/>
    <col min="1272" max="1272" width="14.6640625" customWidth="1"/>
    <col min="1273" max="1273" width="12.33203125" customWidth="1"/>
    <col min="1274" max="1274" width="10.5" customWidth="1"/>
    <col min="1275" max="1276" width="0" hidden="1" customWidth="1"/>
    <col min="1277" max="1277" width="24.83203125" customWidth="1"/>
    <col min="1281" max="1289" width="0" hidden="1" customWidth="1"/>
    <col min="1290" max="1290" width="26.83203125" customWidth="1"/>
    <col min="1291" max="1291" width="20.5" customWidth="1"/>
    <col min="1292" max="1292" width="21.5" customWidth="1"/>
    <col min="1293" max="1293" width="26.83203125" customWidth="1"/>
    <col min="1294" max="1294" width="28.33203125" customWidth="1"/>
    <col min="1295" max="1295" width="29.6640625" customWidth="1"/>
    <col min="1296" max="1296" width="35.6640625" customWidth="1"/>
    <col min="1297" max="1297" width="0" hidden="1" customWidth="1"/>
    <col min="1298" max="1298" width="16.33203125" bestFit="1" customWidth="1"/>
    <col min="1517" max="1517" width="12.5" customWidth="1"/>
    <col min="1518" max="1518" width="14.33203125" customWidth="1"/>
    <col min="1519" max="1519" width="13.1640625" customWidth="1"/>
    <col min="1520" max="1520" width="11.5" customWidth="1"/>
    <col min="1521" max="1521" width="14.6640625" customWidth="1"/>
    <col min="1522" max="1522" width="15.6640625" customWidth="1"/>
    <col min="1523" max="1523" width="10.83203125" customWidth="1"/>
    <col min="1524" max="1524" width="11.6640625" customWidth="1"/>
    <col min="1525" max="1525" width="13.5" customWidth="1"/>
    <col min="1526" max="1526" width="12" customWidth="1"/>
    <col min="1527" max="1527" width="13.83203125" customWidth="1"/>
    <col min="1528" max="1528" width="14.6640625" customWidth="1"/>
    <col min="1529" max="1529" width="12.33203125" customWidth="1"/>
    <col min="1530" max="1530" width="10.5" customWidth="1"/>
    <col min="1531" max="1532" width="0" hidden="1" customWidth="1"/>
    <col min="1533" max="1533" width="24.83203125" customWidth="1"/>
    <col min="1537" max="1545" width="0" hidden="1" customWidth="1"/>
    <col min="1546" max="1546" width="26.83203125" customWidth="1"/>
    <col min="1547" max="1547" width="20.5" customWidth="1"/>
    <col min="1548" max="1548" width="21.5" customWidth="1"/>
    <col min="1549" max="1549" width="26.83203125" customWidth="1"/>
    <col min="1550" max="1550" width="28.33203125" customWidth="1"/>
    <col min="1551" max="1551" width="29.6640625" customWidth="1"/>
    <col min="1552" max="1552" width="35.6640625" customWidth="1"/>
    <col min="1553" max="1553" width="0" hidden="1" customWidth="1"/>
    <col min="1554" max="1554" width="16.33203125" bestFit="1" customWidth="1"/>
    <col min="1773" max="1773" width="12.5" customWidth="1"/>
    <col min="1774" max="1774" width="14.33203125" customWidth="1"/>
    <col min="1775" max="1775" width="13.1640625" customWidth="1"/>
    <col min="1776" max="1776" width="11.5" customWidth="1"/>
    <col min="1777" max="1777" width="14.6640625" customWidth="1"/>
    <col min="1778" max="1778" width="15.6640625" customWidth="1"/>
    <col min="1779" max="1779" width="10.83203125" customWidth="1"/>
    <col min="1780" max="1780" width="11.6640625" customWidth="1"/>
    <col min="1781" max="1781" width="13.5" customWidth="1"/>
    <col min="1782" max="1782" width="12" customWidth="1"/>
    <col min="1783" max="1783" width="13.83203125" customWidth="1"/>
    <col min="1784" max="1784" width="14.6640625" customWidth="1"/>
    <col min="1785" max="1785" width="12.33203125" customWidth="1"/>
    <col min="1786" max="1786" width="10.5" customWidth="1"/>
    <col min="1787" max="1788" width="0" hidden="1" customWidth="1"/>
    <col min="1789" max="1789" width="24.83203125" customWidth="1"/>
    <col min="1793" max="1801" width="0" hidden="1" customWidth="1"/>
    <col min="1802" max="1802" width="26.83203125" customWidth="1"/>
    <col min="1803" max="1803" width="20.5" customWidth="1"/>
    <col min="1804" max="1804" width="21.5" customWidth="1"/>
    <col min="1805" max="1805" width="26.83203125" customWidth="1"/>
    <col min="1806" max="1806" width="28.33203125" customWidth="1"/>
    <col min="1807" max="1807" width="29.6640625" customWidth="1"/>
    <col min="1808" max="1808" width="35.6640625" customWidth="1"/>
    <col min="1809" max="1809" width="0" hidden="1" customWidth="1"/>
    <col min="1810" max="1810" width="16.33203125" bestFit="1" customWidth="1"/>
    <col min="2029" max="2029" width="12.5" customWidth="1"/>
    <col min="2030" max="2030" width="14.33203125" customWidth="1"/>
    <col min="2031" max="2031" width="13.1640625" customWidth="1"/>
    <col min="2032" max="2032" width="11.5" customWidth="1"/>
    <col min="2033" max="2033" width="14.6640625" customWidth="1"/>
    <col min="2034" max="2034" width="15.6640625" customWidth="1"/>
    <col min="2035" max="2035" width="10.83203125" customWidth="1"/>
    <col min="2036" max="2036" width="11.6640625" customWidth="1"/>
    <col min="2037" max="2037" width="13.5" customWidth="1"/>
    <col min="2038" max="2038" width="12" customWidth="1"/>
    <col min="2039" max="2039" width="13.83203125" customWidth="1"/>
    <col min="2040" max="2040" width="14.6640625" customWidth="1"/>
    <col min="2041" max="2041" width="12.33203125" customWidth="1"/>
    <col min="2042" max="2042" width="10.5" customWidth="1"/>
    <col min="2043" max="2044" width="0" hidden="1" customWidth="1"/>
    <col min="2045" max="2045" width="24.83203125" customWidth="1"/>
    <col min="2049" max="2057" width="0" hidden="1" customWidth="1"/>
    <col min="2058" max="2058" width="26.83203125" customWidth="1"/>
    <col min="2059" max="2059" width="20.5" customWidth="1"/>
    <col min="2060" max="2060" width="21.5" customWidth="1"/>
    <col min="2061" max="2061" width="26.83203125" customWidth="1"/>
    <col min="2062" max="2062" width="28.33203125" customWidth="1"/>
    <col min="2063" max="2063" width="29.6640625" customWidth="1"/>
    <col min="2064" max="2064" width="35.6640625" customWidth="1"/>
    <col min="2065" max="2065" width="0" hidden="1" customWidth="1"/>
    <col min="2066" max="2066" width="16.33203125" bestFit="1" customWidth="1"/>
    <col min="2285" max="2285" width="12.5" customWidth="1"/>
    <col min="2286" max="2286" width="14.33203125" customWidth="1"/>
    <col min="2287" max="2287" width="13.1640625" customWidth="1"/>
    <col min="2288" max="2288" width="11.5" customWidth="1"/>
    <col min="2289" max="2289" width="14.6640625" customWidth="1"/>
    <col min="2290" max="2290" width="15.6640625" customWidth="1"/>
    <col min="2291" max="2291" width="10.83203125" customWidth="1"/>
    <col min="2292" max="2292" width="11.6640625" customWidth="1"/>
    <col min="2293" max="2293" width="13.5" customWidth="1"/>
    <col min="2294" max="2294" width="12" customWidth="1"/>
    <col min="2295" max="2295" width="13.83203125" customWidth="1"/>
    <col min="2296" max="2296" width="14.6640625" customWidth="1"/>
    <col min="2297" max="2297" width="12.33203125" customWidth="1"/>
    <col min="2298" max="2298" width="10.5" customWidth="1"/>
    <col min="2299" max="2300" width="0" hidden="1" customWidth="1"/>
    <col min="2301" max="2301" width="24.83203125" customWidth="1"/>
    <col min="2305" max="2313" width="0" hidden="1" customWidth="1"/>
    <col min="2314" max="2314" width="26.83203125" customWidth="1"/>
    <col min="2315" max="2315" width="20.5" customWidth="1"/>
    <col min="2316" max="2316" width="21.5" customWidth="1"/>
    <col min="2317" max="2317" width="26.83203125" customWidth="1"/>
    <col min="2318" max="2318" width="28.33203125" customWidth="1"/>
    <col min="2319" max="2319" width="29.6640625" customWidth="1"/>
    <col min="2320" max="2320" width="35.6640625" customWidth="1"/>
    <col min="2321" max="2321" width="0" hidden="1" customWidth="1"/>
    <col min="2322" max="2322" width="16.33203125" bestFit="1" customWidth="1"/>
    <col min="2541" max="2541" width="12.5" customWidth="1"/>
    <col min="2542" max="2542" width="14.33203125" customWidth="1"/>
    <col min="2543" max="2543" width="13.1640625" customWidth="1"/>
    <col min="2544" max="2544" width="11.5" customWidth="1"/>
    <col min="2545" max="2545" width="14.6640625" customWidth="1"/>
    <col min="2546" max="2546" width="15.6640625" customWidth="1"/>
    <col min="2547" max="2547" width="10.83203125" customWidth="1"/>
    <col min="2548" max="2548" width="11.6640625" customWidth="1"/>
    <col min="2549" max="2549" width="13.5" customWidth="1"/>
    <col min="2550" max="2550" width="12" customWidth="1"/>
    <col min="2551" max="2551" width="13.83203125" customWidth="1"/>
    <col min="2552" max="2552" width="14.6640625" customWidth="1"/>
    <col min="2553" max="2553" width="12.33203125" customWidth="1"/>
    <col min="2554" max="2554" width="10.5" customWidth="1"/>
    <col min="2555" max="2556" width="0" hidden="1" customWidth="1"/>
    <col min="2557" max="2557" width="24.83203125" customWidth="1"/>
    <col min="2561" max="2569" width="0" hidden="1" customWidth="1"/>
    <col min="2570" max="2570" width="26.83203125" customWidth="1"/>
    <col min="2571" max="2571" width="20.5" customWidth="1"/>
    <col min="2572" max="2572" width="21.5" customWidth="1"/>
    <col min="2573" max="2573" width="26.83203125" customWidth="1"/>
    <col min="2574" max="2574" width="28.33203125" customWidth="1"/>
    <col min="2575" max="2575" width="29.6640625" customWidth="1"/>
    <col min="2576" max="2576" width="35.6640625" customWidth="1"/>
    <col min="2577" max="2577" width="0" hidden="1" customWidth="1"/>
    <col min="2578" max="2578" width="16.33203125" bestFit="1" customWidth="1"/>
    <col min="2797" max="2797" width="12.5" customWidth="1"/>
    <col min="2798" max="2798" width="14.33203125" customWidth="1"/>
    <col min="2799" max="2799" width="13.1640625" customWidth="1"/>
    <col min="2800" max="2800" width="11.5" customWidth="1"/>
    <col min="2801" max="2801" width="14.6640625" customWidth="1"/>
    <col min="2802" max="2802" width="15.6640625" customWidth="1"/>
    <col min="2803" max="2803" width="10.83203125" customWidth="1"/>
    <col min="2804" max="2804" width="11.6640625" customWidth="1"/>
    <col min="2805" max="2805" width="13.5" customWidth="1"/>
    <col min="2806" max="2806" width="12" customWidth="1"/>
    <col min="2807" max="2807" width="13.83203125" customWidth="1"/>
    <col min="2808" max="2808" width="14.6640625" customWidth="1"/>
    <col min="2809" max="2809" width="12.33203125" customWidth="1"/>
    <col min="2810" max="2810" width="10.5" customWidth="1"/>
    <col min="2811" max="2812" width="0" hidden="1" customWidth="1"/>
    <col min="2813" max="2813" width="24.83203125" customWidth="1"/>
    <col min="2817" max="2825" width="0" hidden="1" customWidth="1"/>
    <col min="2826" max="2826" width="26.83203125" customWidth="1"/>
    <col min="2827" max="2827" width="20.5" customWidth="1"/>
    <col min="2828" max="2828" width="21.5" customWidth="1"/>
    <col min="2829" max="2829" width="26.83203125" customWidth="1"/>
    <col min="2830" max="2830" width="28.33203125" customWidth="1"/>
    <col min="2831" max="2831" width="29.6640625" customWidth="1"/>
    <col min="2832" max="2832" width="35.6640625" customWidth="1"/>
    <col min="2833" max="2833" width="0" hidden="1" customWidth="1"/>
    <col min="2834" max="2834" width="16.33203125" bestFit="1" customWidth="1"/>
    <col min="3053" max="3053" width="12.5" customWidth="1"/>
    <col min="3054" max="3054" width="14.33203125" customWidth="1"/>
    <col min="3055" max="3055" width="13.1640625" customWidth="1"/>
    <col min="3056" max="3056" width="11.5" customWidth="1"/>
    <col min="3057" max="3057" width="14.6640625" customWidth="1"/>
    <col min="3058" max="3058" width="15.6640625" customWidth="1"/>
    <col min="3059" max="3059" width="10.83203125" customWidth="1"/>
    <col min="3060" max="3060" width="11.6640625" customWidth="1"/>
    <col min="3061" max="3061" width="13.5" customWidth="1"/>
    <col min="3062" max="3062" width="12" customWidth="1"/>
    <col min="3063" max="3063" width="13.83203125" customWidth="1"/>
    <col min="3064" max="3064" width="14.6640625" customWidth="1"/>
    <col min="3065" max="3065" width="12.33203125" customWidth="1"/>
    <col min="3066" max="3066" width="10.5" customWidth="1"/>
    <col min="3067" max="3068" width="0" hidden="1" customWidth="1"/>
    <col min="3069" max="3069" width="24.83203125" customWidth="1"/>
    <col min="3073" max="3081" width="0" hidden="1" customWidth="1"/>
    <col min="3082" max="3082" width="26.83203125" customWidth="1"/>
    <col min="3083" max="3083" width="20.5" customWidth="1"/>
    <col min="3084" max="3084" width="21.5" customWidth="1"/>
    <col min="3085" max="3085" width="26.83203125" customWidth="1"/>
    <col min="3086" max="3086" width="28.33203125" customWidth="1"/>
    <col min="3087" max="3087" width="29.6640625" customWidth="1"/>
    <col min="3088" max="3088" width="35.6640625" customWidth="1"/>
    <col min="3089" max="3089" width="0" hidden="1" customWidth="1"/>
    <col min="3090" max="3090" width="16.33203125" bestFit="1" customWidth="1"/>
    <col min="3309" max="3309" width="12.5" customWidth="1"/>
    <col min="3310" max="3310" width="14.33203125" customWidth="1"/>
    <col min="3311" max="3311" width="13.1640625" customWidth="1"/>
    <col min="3312" max="3312" width="11.5" customWidth="1"/>
    <col min="3313" max="3313" width="14.6640625" customWidth="1"/>
    <col min="3314" max="3314" width="15.6640625" customWidth="1"/>
    <col min="3315" max="3315" width="10.83203125" customWidth="1"/>
    <col min="3316" max="3316" width="11.6640625" customWidth="1"/>
    <col min="3317" max="3317" width="13.5" customWidth="1"/>
    <col min="3318" max="3318" width="12" customWidth="1"/>
    <col min="3319" max="3319" width="13.83203125" customWidth="1"/>
    <col min="3320" max="3320" width="14.6640625" customWidth="1"/>
    <col min="3321" max="3321" width="12.33203125" customWidth="1"/>
    <col min="3322" max="3322" width="10.5" customWidth="1"/>
    <col min="3323" max="3324" width="0" hidden="1" customWidth="1"/>
    <col min="3325" max="3325" width="24.83203125" customWidth="1"/>
    <col min="3329" max="3337" width="0" hidden="1" customWidth="1"/>
    <col min="3338" max="3338" width="26.83203125" customWidth="1"/>
    <col min="3339" max="3339" width="20.5" customWidth="1"/>
    <col min="3340" max="3340" width="21.5" customWidth="1"/>
    <col min="3341" max="3341" width="26.83203125" customWidth="1"/>
    <col min="3342" max="3342" width="28.33203125" customWidth="1"/>
    <col min="3343" max="3343" width="29.6640625" customWidth="1"/>
    <col min="3344" max="3344" width="35.6640625" customWidth="1"/>
    <col min="3345" max="3345" width="0" hidden="1" customWidth="1"/>
    <col min="3346" max="3346" width="16.33203125" bestFit="1" customWidth="1"/>
    <col min="3565" max="3565" width="12.5" customWidth="1"/>
    <col min="3566" max="3566" width="14.33203125" customWidth="1"/>
    <col min="3567" max="3567" width="13.1640625" customWidth="1"/>
    <col min="3568" max="3568" width="11.5" customWidth="1"/>
    <col min="3569" max="3569" width="14.6640625" customWidth="1"/>
    <col min="3570" max="3570" width="15.6640625" customWidth="1"/>
    <col min="3571" max="3571" width="10.83203125" customWidth="1"/>
    <col min="3572" max="3572" width="11.6640625" customWidth="1"/>
    <col min="3573" max="3573" width="13.5" customWidth="1"/>
    <col min="3574" max="3574" width="12" customWidth="1"/>
    <col min="3575" max="3575" width="13.83203125" customWidth="1"/>
    <col min="3576" max="3576" width="14.6640625" customWidth="1"/>
    <col min="3577" max="3577" width="12.33203125" customWidth="1"/>
    <col min="3578" max="3578" width="10.5" customWidth="1"/>
    <col min="3579" max="3580" width="0" hidden="1" customWidth="1"/>
    <col min="3581" max="3581" width="24.83203125" customWidth="1"/>
    <col min="3585" max="3593" width="0" hidden="1" customWidth="1"/>
    <col min="3594" max="3594" width="26.83203125" customWidth="1"/>
    <col min="3595" max="3595" width="20.5" customWidth="1"/>
    <col min="3596" max="3596" width="21.5" customWidth="1"/>
    <col min="3597" max="3597" width="26.83203125" customWidth="1"/>
    <col min="3598" max="3598" width="28.33203125" customWidth="1"/>
    <col min="3599" max="3599" width="29.6640625" customWidth="1"/>
    <col min="3600" max="3600" width="35.6640625" customWidth="1"/>
    <col min="3601" max="3601" width="0" hidden="1" customWidth="1"/>
    <col min="3602" max="3602" width="16.33203125" bestFit="1" customWidth="1"/>
    <col min="3821" max="3821" width="12.5" customWidth="1"/>
    <col min="3822" max="3822" width="14.33203125" customWidth="1"/>
    <col min="3823" max="3823" width="13.1640625" customWidth="1"/>
    <col min="3824" max="3824" width="11.5" customWidth="1"/>
    <col min="3825" max="3825" width="14.6640625" customWidth="1"/>
    <col min="3826" max="3826" width="15.6640625" customWidth="1"/>
    <col min="3827" max="3827" width="10.83203125" customWidth="1"/>
    <col min="3828" max="3828" width="11.6640625" customWidth="1"/>
    <col min="3829" max="3829" width="13.5" customWidth="1"/>
    <col min="3830" max="3830" width="12" customWidth="1"/>
    <col min="3831" max="3831" width="13.83203125" customWidth="1"/>
    <col min="3832" max="3832" width="14.6640625" customWidth="1"/>
    <col min="3833" max="3833" width="12.33203125" customWidth="1"/>
    <col min="3834" max="3834" width="10.5" customWidth="1"/>
    <col min="3835" max="3836" width="0" hidden="1" customWidth="1"/>
    <col min="3837" max="3837" width="24.83203125" customWidth="1"/>
    <col min="3841" max="3849" width="0" hidden="1" customWidth="1"/>
    <col min="3850" max="3850" width="26.83203125" customWidth="1"/>
    <col min="3851" max="3851" width="20.5" customWidth="1"/>
    <col min="3852" max="3852" width="21.5" customWidth="1"/>
    <col min="3853" max="3853" width="26.83203125" customWidth="1"/>
    <col min="3854" max="3854" width="28.33203125" customWidth="1"/>
    <col min="3855" max="3855" width="29.6640625" customWidth="1"/>
    <col min="3856" max="3856" width="35.6640625" customWidth="1"/>
    <col min="3857" max="3857" width="0" hidden="1" customWidth="1"/>
    <col min="3858" max="3858" width="16.33203125" bestFit="1" customWidth="1"/>
    <col min="4077" max="4077" width="12.5" customWidth="1"/>
    <col min="4078" max="4078" width="14.33203125" customWidth="1"/>
    <col min="4079" max="4079" width="13.1640625" customWidth="1"/>
    <col min="4080" max="4080" width="11.5" customWidth="1"/>
    <col min="4081" max="4081" width="14.6640625" customWidth="1"/>
    <col min="4082" max="4082" width="15.6640625" customWidth="1"/>
    <col min="4083" max="4083" width="10.83203125" customWidth="1"/>
    <col min="4084" max="4084" width="11.6640625" customWidth="1"/>
    <col min="4085" max="4085" width="13.5" customWidth="1"/>
    <col min="4086" max="4086" width="12" customWidth="1"/>
    <col min="4087" max="4087" width="13.83203125" customWidth="1"/>
    <col min="4088" max="4088" width="14.6640625" customWidth="1"/>
    <col min="4089" max="4089" width="12.33203125" customWidth="1"/>
    <col min="4090" max="4090" width="10.5" customWidth="1"/>
    <col min="4091" max="4092" width="0" hidden="1" customWidth="1"/>
    <col min="4093" max="4093" width="24.83203125" customWidth="1"/>
    <col min="4097" max="4105" width="0" hidden="1" customWidth="1"/>
    <col min="4106" max="4106" width="26.83203125" customWidth="1"/>
    <col min="4107" max="4107" width="20.5" customWidth="1"/>
    <col min="4108" max="4108" width="21.5" customWidth="1"/>
    <col min="4109" max="4109" width="26.83203125" customWidth="1"/>
    <col min="4110" max="4110" width="28.33203125" customWidth="1"/>
    <col min="4111" max="4111" width="29.6640625" customWidth="1"/>
    <col min="4112" max="4112" width="35.6640625" customWidth="1"/>
    <col min="4113" max="4113" width="0" hidden="1" customWidth="1"/>
    <col min="4114" max="4114" width="16.33203125" bestFit="1" customWidth="1"/>
    <col min="4333" max="4333" width="12.5" customWidth="1"/>
    <col min="4334" max="4334" width="14.33203125" customWidth="1"/>
    <col min="4335" max="4335" width="13.1640625" customWidth="1"/>
    <col min="4336" max="4336" width="11.5" customWidth="1"/>
    <col min="4337" max="4337" width="14.6640625" customWidth="1"/>
    <col min="4338" max="4338" width="15.6640625" customWidth="1"/>
    <col min="4339" max="4339" width="10.83203125" customWidth="1"/>
    <col min="4340" max="4340" width="11.6640625" customWidth="1"/>
    <col min="4341" max="4341" width="13.5" customWidth="1"/>
    <col min="4342" max="4342" width="12" customWidth="1"/>
    <col min="4343" max="4343" width="13.83203125" customWidth="1"/>
    <col min="4344" max="4344" width="14.6640625" customWidth="1"/>
    <col min="4345" max="4345" width="12.33203125" customWidth="1"/>
    <col min="4346" max="4346" width="10.5" customWidth="1"/>
    <col min="4347" max="4348" width="0" hidden="1" customWidth="1"/>
    <col min="4349" max="4349" width="24.83203125" customWidth="1"/>
    <col min="4353" max="4361" width="0" hidden="1" customWidth="1"/>
    <col min="4362" max="4362" width="26.83203125" customWidth="1"/>
    <col min="4363" max="4363" width="20.5" customWidth="1"/>
    <col min="4364" max="4364" width="21.5" customWidth="1"/>
    <col min="4365" max="4365" width="26.83203125" customWidth="1"/>
    <col min="4366" max="4366" width="28.33203125" customWidth="1"/>
    <col min="4367" max="4367" width="29.6640625" customWidth="1"/>
    <col min="4368" max="4368" width="35.6640625" customWidth="1"/>
    <col min="4369" max="4369" width="0" hidden="1" customWidth="1"/>
    <col min="4370" max="4370" width="16.33203125" bestFit="1" customWidth="1"/>
    <col min="4589" max="4589" width="12.5" customWidth="1"/>
    <col min="4590" max="4590" width="14.33203125" customWidth="1"/>
    <col min="4591" max="4591" width="13.1640625" customWidth="1"/>
    <col min="4592" max="4592" width="11.5" customWidth="1"/>
    <col min="4593" max="4593" width="14.6640625" customWidth="1"/>
    <col min="4594" max="4594" width="15.6640625" customWidth="1"/>
    <col min="4595" max="4595" width="10.83203125" customWidth="1"/>
    <col min="4596" max="4596" width="11.6640625" customWidth="1"/>
    <col min="4597" max="4597" width="13.5" customWidth="1"/>
    <col min="4598" max="4598" width="12" customWidth="1"/>
    <col min="4599" max="4599" width="13.83203125" customWidth="1"/>
    <col min="4600" max="4600" width="14.6640625" customWidth="1"/>
    <col min="4601" max="4601" width="12.33203125" customWidth="1"/>
    <col min="4602" max="4602" width="10.5" customWidth="1"/>
    <col min="4603" max="4604" width="0" hidden="1" customWidth="1"/>
    <col min="4605" max="4605" width="24.83203125" customWidth="1"/>
    <col min="4609" max="4617" width="0" hidden="1" customWidth="1"/>
    <col min="4618" max="4618" width="26.83203125" customWidth="1"/>
    <col min="4619" max="4619" width="20.5" customWidth="1"/>
    <col min="4620" max="4620" width="21.5" customWidth="1"/>
    <col min="4621" max="4621" width="26.83203125" customWidth="1"/>
    <col min="4622" max="4622" width="28.33203125" customWidth="1"/>
    <col min="4623" max="4623" width="29.6640625" customWidth="1"/>
    <col min="4624" max="4624" width="35.6640625" customWidth="1"/>
    <col min="4625" max="4625" width="0" hidden="1" customWidth="1"/>
    <col min="4626" max="4626" width="16.33203125" bestFit="1" customWidth="1"/>
    <col min="4845" max="4845" width="12.5" customWidth="1"/>
    <col min="4846" max="4846" width="14.33203125" customWidth="1"/>
    <col min="4847" max="4847" width="13.1640625" customWidth="1"/>
    <col min="4848" max="4848" width="11.5" customWidth="1"/>
    <col min="4849" max="4849" width="14.6640625" customWidth="1"/>
    <col min="4850" max="4850" width="15.6640625" customWidth="1"/>
    <col min="4851" max="4851" width="10.83203125" customWidth="1"/>
    <col min="4852" max="4852" width="11.6640625" customWidth="1"/>
    <col min="4853" max="4853" width="13.5" customWidth="1"/>
    <col min="4854" max="4854" width="12" customWidth="1"/>
    <col min="4855" max="4855" width="13.83203125" customWidth="1"/>
    <col min="4856" max="4856" width="14.6640625" customWidth="1"/>
    <col min="4857" max="4857" width="12.33203125" customWidth="1"/>
    <col min="4858" max="4858" width="10.5" customWidth="1"/>
    <col min="4859" max="4860" width="0" hidden="1" customWidth="1"/>
    <col min="4861" max="4861" width="24.83203125" customWidth="1"/>
    <col min="4865" max="4873" width="0" hidden="1" customWidth="1"/>
    <col min="4874" max="4874" width="26.83203125" customWidth="1"/>
    <col min="4875" max="4875" width="20.5" customWidth="1"/>
    <col min="4876" max="4876" width="21.5" customWidth="1"/>
    <col min="4877" max="4877" width="26.83203125" customWidth="1"/>
    <col min="4878" max="4878" width="28.33203125" customWidth="1"/>
    <col min="4879" max="4879" width="29.6640625" customWidth="1"/>
    <col min="4880" max="4880" width="35.6640625" customWidth="1"/>
    <col min="4881" max="4881" width="0" hidden="1" customWidth="1"/>
    <col min="4882" max="4882" width="16.33203125" bestFit="1" customWidth="1"/>
    <col min="5101" max="5101" width="12.5" customWidth="1"/>
    <col min="5102" max="5102" width="14.33203125" customWidth="1"/>
    <col min="5103" max="5103" width="13.1640625" customWidth="1"/>
    <col min="5104" max="5104" width="11.5" customWidth="1"/>
    <col min="5105" max="5105" width="14.6640625" customWidth="1"/>
    <col min="5106" max="5106" width="15.6640625" customWidth="1"/>
    <col min="5107" max="5107" width="10.83203125" customWidth="1"/>
    <col min="5108" max="5108" width="11.6640625" customWidth="1"/>
    <col min="5109" max="5109" width="13.5" customWidth="1"/>
    <col min="5110" max="5110" width="12" customWidth="1"/>
    <col min="5111" max="5111" width="13.83203125" customWidth="1"/>
    <col min="5112" max="5112" width="14.6640625" customWidth="1"/>
    <col min="5113" max="5113" width="12.33203125" customWidth="1"/>
    <col min="5114" max="5114" width="10.5" customWidth="1"/>
    <col min="5115" max="5116" width="0" hidden="1" customWidth="1"/>
    <col min="5117" max="5117" width="24.83203125" customWidth="1"/>
    <col min="5121" max="5129" width="0" hidden="1" customWidth="1"/>
    <col min="5130" max="5130" width="26.83203125" customWidth="1"/>
    <col min="5131" max="5131" width="20.5" customWidth="1"/>
    <col min="5132" max="5132" width="21.5" customWidth="1"/>
    <col min="5133" max="5133" width="26.83203125" customWidth="1"/>
    <col min="5134" max="5134" width="28.33203125" customWidth="1"/>
    <col min="5135" max="5135" width="29.6640625" customWidth="1"/>
    <col min="5136" max="5136" width="35.6640625" customWidth="1"/>
    <col min="5137" max="5137" width="0" hidden="1" customWidth="1"/>
    <col min="5138" max="5138" width="16.33203125" bestFit="1" customWidth="1"/>
    <col min="5357" max="5357" width="12.5" customWidth="1"/>
    <col min="5358" max="5358" width="14.33203125" customWidth="1"/>
    <col min="5359" max="5359" width="13.1640625" customWidth="1"/>
    <col min="5360" max="5360" width="11.5" customWidth="1"/>
    <col min="5361" max="5361" width="14.6640625" customWidth="1"/>
    <col min="5362" max="5362" width="15.6640625" customWidth="1"/>
    <col min="5363" max="5363" width="10.83203125" customWidth="1"/>
    <col min="5364" max="5364" width="11.6640625" customWidth="1"/>
    <col min="5365" max="5365" width="13.5" customWidth="1"/>
    <col min="5366" max="5366" width="12" customWidth="1"/>
    <col min="5367" max="5367" width="13.83203125" customWidth="1"/>
    <col min="5368" max="5368" width="14.6640625" customWidth="1"/>
    <col min="5369" max="5369" width="12.33203125" customWidth="1"/>
    <col min="5370" max="5370" width="10.5" customWidth="1"/>
    <col min="5371" max="5372" width="0" hidden="1" customWidth="1"/>
    <col min="5373" max="5373" width="24.83203125" customWidth="1"/>
    <col min="5377" max="5385" width="0" hidden="1" customWidth="1"/>
    <col min="5386" max="5386" width="26.83203125" customWidth="1"/>
    <col min="5387" max="5387" width="20.5" customWidth="1"/>
    <col min="5388" max="5388" width="21.5" customWidth="1"/>
    <col min="5389" max="5389" width="26.83203125" customWidth="1"/>
    <col min="5390" max="5390" width="28.33203125" customWidth="1"/>
    <col min="5391" max="5391" width="29.6640625" customWidth="1"/>
    <col min="5392" max="5392" width="35.6640625" customWidth="1"/>
    <col min="5393" max="5393" width="0" hidden="1" customWidth="1"/>
    <col min="5394" max="5394" width="16.33203125" bestFit="1" customWidth="1"/>
    <col min="5613" max="5613" width="12.5" customWidth="1"/>
    <col min="5614" max="5614" width="14.33203125" customWidth="1"/>
    <col min="5615" max="5615" width="13.1640625" customWidth="1"/>
    <col min="5616" max="5616" width="11.5" customWidth="1"/>
    <col min="5617" max="5617" width="14.6640625" customWidth="1"/>
    <col min="5618" max="5618" width="15.6640625" customWidth="1"/>
    <col min="5619" max="5619" width="10.83203125" customWidth="1"/>
    <col min="5620" max="5620" width="11.6640625" customWidth="1"/>
    <col min="5621" max="5621" width="13.5" customWidth="1"/>
    <col min="5622" max="5622" width="12" customWidth="1"/>
    <col min="5623" max="5623" width="13.83203125" customWidth="1"/>
    <col min="5624" max="5624" width="14.6640625" customWidth="1"/>
    <col min="5625" max="5625" width="12.33203125" customWidth="1"/>
    <col min="5626" max="5626" width="10.5" customWidth="1"/>
    <col min="5627" max="5628" width="0" hidden="1" customWidth="1"/>
    <col min="5629" max="5629" width="24.83203125" customWidth="1"/>
    <col min="5633" max="5641" width="0" hidden="1" customWidth="1"/>
    <col min="5642" max="5642" width="26.83203125" customWidth="1"/>
    <col min="5643" max="5643" width="20.5" customWidth="1"/>
    <col min="5644" max="5644" width="21.5" customWidth="1"/>
    <col min="5645" max="5645" width="26.83203125" customWidth="1"/>
    <col min="5646" max="5646" width="28.33203125" customWidth="1"/>
    <col min="5647" max="5647" width="29.6640625" customWidth="1"/>
    <col min="5648" max="5648" width="35.6640625" customWidth="1"/>
    <col min="5649" max="5649" width="0" hidden="1" customWidth="1"/>
    <col min="5650" max="5650" width="16.33203125" bestFit="1" customWidth="1"/>
    <col min="5869" max="5869" width="12.5" customWidth="1"/>
    <col min="5870" max="5870" width="14.33203125" customWidth="1"/>
    <col min="5871" max="5871" width="13.1640625" customWidth="1"/>
    <col min="5872" max="5872" width="11.5" customWidth="1"/>
    <col min="5873" max="5873" width="14.6640625" customWidth="1"/>
    <col min="5874" max="5874" width="15.6640625" customWidth="1"/>
    <col min="5875" max="5875" width="10.83203125" customWidth="1"/>
    <col min="5876" max="5876" width="11.6640625" customWidth="1"/>
    <col min="5877" max="5877" width="13.5" customWidth="1"/>
    <col min="5878" max="5878" width="12" customWidth="1"/>
    <col min="5879" max="5879" width="13.83203125" customWidth="1"/>
    <col min="5880" max="5880" width="14.6640625" customWidth="1"/>
    <col min="5881" max="5881" width="12.33203125" customWidth="1"/>
    <col min="5882" max="5882" width="10.5" customWidth="1"/>
    <col min="5883" max="5884" width="0" hidden="1" customWidth="1"/>
    <col min="5885" max="5885" width="24.83203125" customWidth="1"/>
    <col min="5889" max="5897" width="0" hidden="1" customWidth="1"/>
    <col min="5898" max="5898" width="26.83203125" customWidth="1"/>
    <col min="5899" max="5899" width="20.5" customWidth="1"/>
    <col min="5900" max="5900" width="21.5" customWidth="1"/>
    <col min="5901" max="5901" width="26.83203125" customWidth="1"/>
    <col min="5902" max="5902" width="28.33203125" customWidth="1"/>
    <col min="5903" max="5903" width="29.6640625" customWidth="1"/>
    <col min="5904" max="5904" width="35.6640625" customWidth="1"/>
    <col min="5905" max="5905" width="0" hidden="1" customWidth="1"/>
    <col min="5906" max="5906" width="16.33203125" bestFit="1" customWidth="1"/>
    <col min="6125" max="6125" width="12.5" customWidth="1"/>
    <col min="6126" max="6126" width="14.33203125" customWidth="1"/>
    <col min="6127" max="6127" width="13.1640625" customWidth="1"/>
    <col min="6128" max="6128" width="11.5" customWidth="1"/>
    <col min="6129" max="6129" width="14.6640625" customWidth="1"/>
    <col min="6130" max="6130" width="15.6640625" customWidth="1"/>
    <col min="6131" max="6131" width="10.83203125" customWidth="1"/>
    <col min="6132" max="6132" width="11.6640625" customWidth="1"/>
    <col min="6133" max="6133" width="13.5" customWidth="1"/>
    <col min="6134" max="6134" width="12" customWidth="1"/>
    <col min="6135" max="6135" width="13.83203125" customWidth="1"/>
    <col min="6136" max="6136" width="14.6640625" customWidth="1"/>
    <col min="6137" max="6137" width="12.33203125" customWidth="1"/>
    <col min="6138" max="6138" width="10.5" customWidth="1"/>
    <col min="6139" max="6140" width="0" hidden="1" customWidth="1"/>
    <col min="6141" max="6141" width="24.83203125" customWidth="1"/>
    <col min="6145" max="6153" width="0" hidden="1" customWidth="1"/>
    <col min="6154" max="6154" width="26.83203125" customWidth="1"/>
    <col min="6155" max="6155" width="20.5" customWidth="1"/>
    <col min="6156" max="6156" width="21.5" customWidth="1"/>
    <col min="6157" max="6157" width="26.83203125" customWidth="1"/>
    <col min="6158" max="6158" width="28.33203125" customWidth="1"/>
    <col min="6159" max="6159" width="29.6640625" customWidth="1"/>
    <col min="6160" max="6160" width="35.6640625" customWidth="1"/>
    <col min="6161" max="6161" width="0" hidden="1" customWidth="1"/>
    <col min="6162" max="6162" width="16.33203125" bestFit="1" customWidth="1"/>
    <col min="6381" max="6381" width="12.5" customWidth="1"/>
    <col min="6382" max="6382" width="14.33203125" customWidth="1"/>
    <col min="6383" max="6383" width="13.1640625" customWidth="1"/>
    <col min="6384" max="6384" width="11.5" customWidth="1"/>
    <col min="6385" max="6385" width="14.6640625" customWidth="1"/>
    <col min="6386" max="6386" width="15.6640625" customWidth="1"/>
    <col min="6387" max="6387" width="10.83203125" customWidth="1"/>
    <col min="6388" max="6388" width="11.6640625" customWidth="1"/>
    <col min="6389" max="6389" width="13.5" customWidth="1"/>
    <col min="6390" max="6390" width="12" customWidth="1"/>
    <col min="6391" max="6391" width="13.83203125" customWidth="1"/>
    <col min="6392" max="6392" width="14.6640625" customWidth="1"/>
    <col min="6393" max="6393" width="12.33203125" customWidth="1"/>
    <col min="6394" max="6394" width="10.5" customWidth="1"/>
    <col min="6395" max="6396" width="0" hidden="1" customWidth="1"/>
    <col min="6397" max="6397" width="24.83203125" customWidth="1"/>
    <col min="6401" max="6409" width="0" hidden="1" customWidth="1"/>
    <col min="6410" max="6410" width="26.83203125" customWidth="1"/>
    <col min="6411" max="6411" width="20.5" customWidth="1"/>
    <col min="6412" max="6412" width="21.5" customWidth="1"/>
    <col min="6413" max="6413" width="26.83203125" customWidth="1"/>
    <col min="6414" max="6414" width="28.33203125" customWidth="1"/>
    <col min="6415" max="6415" width="29.6640625" customWidth="1"/>
    <col min="6416" max="6416" width="35.6640625" customWidth="1"/>
    <col min="6417" max="6417" width="0" hidden="1" customWidth="1"/>
    <col min="6418" max="6418" width="16.33203125" bestFit="1" customWidth="1"/>
    <col min="6637" max="6637" width="12.5" customWidth="1"/>
    <col min="6638" max="6638" width="14.33203125" customWidth="1"/>
    <col min="6639" max="6639" width="13.1640625" customWidth="1"/>
    <col min="6640" max="6640" width="11.5" customWidth="1"/>
    <col min="6641" max="6641" width="14.6640625" customWidth="1"/>
    <col min="6642" max="6642" width="15.6640625" customWidth="1"/>
    <col min="6643" max="6643" width="10.83203125" customWidth="1"/>
    <col min="6644" max="6644" width="11.6640625" customWidth="1"/>
    <col min="6645" max="6645" width="13.5" customWidth="1"/>
    <col min="6646" max="6646" width="12" customWidth="1"/>
    <col min="6647" max="6647" width="13.83203125" customWidth="1"/>
    <col min="6648" max="6648" width="14.6640625" customWidth="1"/>
    <col min="6649" max="6649" width="12.33203125" customWidth="1"/>
    <col min="6650" max="6650" width="10.5" customWidth="1"/>
    <col min="6651" max="6652" width="0" hidden="1" customWidth="1"/>
    <col min="6653" max="6653" width="24.83203125" customWidth="1"/>
    <col min="6657" max="6665" width="0" hidden="1" customWidth="1"/>
    <col min="6666" max="6666" width="26.83203125" customWidth="1"/>
    <col min="6667" max="6667" width="20.5" customWidth="1"/>
    <col min="6668" max="6668" width="21.5" customWidth="1"/>
    <col min="6669" max="6669" width="26.83203125" customWidth="1"/>
    <col min="6670" max="6670" width="28.33203125" customWidth="1"/>
    <col min="6671" max="6671" width="29.6640625" customWidth="1"/>
    <col min="6672" max="6672" width="35.6640625" customWidth="1"/>
    <col min="6673" max="6673" width="0" hidden="1" customWidth="1"/>
    <col min="6674" max="6674" width="16.33203125" bestFit="1" customWidth="1"/>
    <col min="6893" max="6893" width="12.5" customWidth="1"/>
    <col min="6894" max="6894" width="14.33203125" customWidth="1"/>
    <col min="6895" max="6895" width="13.1640625" customWidth="1"/>
    <col min="6896" max="6896" width="11.5" customWidth="1"/>
    <col min="6897" max="6897" width="14.6640625" customWidth="1"/>
    <col min="6898" max="6898" width="15.6640625" customWidth="1"/>
    <col min="6899" max="6899" width="10.83203125" customWidth="1"/>
    <col min="6900" max="6900" width="11.6640625" customWidth="1"/>
    <col min="6901" max="6901" width="13.5" customWidth="1"/>
    <col min="6902" max="6902" width="12" customWidth="1"/>
    <col min="6903" max="6903" width="13.83203125" customWidth="1"/>
    <col min="6904" max="6904" width="14.6640625" customWidth="1"/>
    <col min="6905" max="6905" width="12.33203125" customWidth="1"/>
    <col min="6906" max="6906" width="10.5" customWidth="1"/>
    <col min="6907" max="6908" width="0" hidden="1" customWidth="1"/>
    <col min="6909" max="6909" width="24.83203125" customWidth="1"/>
    <col min="6913" max="6921" width="0" hidden="1" customWidth="1"/>
    <col min="6922" max="6922" width="26.83203125" customWidth="1"/>
    <col min="6923" max="6923" width="20.5" customWidth="1"/>
    <col min="6924" max="6924" width="21.5" customWidth="1"/>
    <col min="6925" max="6925" width="26.83203125" customWidth="1"/>
    <col min="6926" max="6926" width="28.33203125" customWidth="1"/>
    <col min="6927" max="6927" width="29.6640625" customWidth="1"/>
    <col min="6928" max="6928" width="35.6640625" customWidth="1"/>
    <col min="6929" max="6929" width="0" hidden="1" customWidth="1"/>
    <col min="6930" max="6930" width="16.33203125" bestFit="1" customWidth="1"/>
    <col min="7149" max="7149" width="12.5" customWidth="1"/>
    <col min="7150" max="7150" width="14.33203125" customWidth="1"/>
    <col min="7151" max="7151" width="13.1640625" customWidth="1"/>
    <col min="7152" max="7152" width="11.5" customWidth="1"/>
    <col min="7153" max="7153" width="14.6640625" customWidth="1"/>
    <col min="7154" max="7154" width="15.6640625" customWidth="1"/>
    <col min="7155" max="7155" width="10.83203125" customWidth="1"/>
    <col min="7156" max="7156" width="11.6640625" customWidth="1"/>
    <col min="7157" max="7157" width="13.5" customWidth="1"/>
    <col min="7158" max="7158" width="12" customWidth="1"/>
    <col min="7159" max="7159" width="13.83203125" customWidth="1"/>
    <col min="7160" max="7160" width="14.6640625" customWidth="1"/>
    <col min="7161" max="7161" width="12.33203125" customWidth="1"/>
    <col min="7162" max="7162" width="10.5" customWidth="1"/>
    <col min="7163" max="7164" width="0" hidden="1" customWidth="1"/>
    <col min="7165" max="7165" width="24.83203125" customWidth="1"/>
    <col min="7169" max="7177" width="0" hidden="1" customWidth="1"/>
    <col min="7178" max="7178" width="26.83203125" customWidth="1"/>
    <col min="7179" max="7179" width="20.5" customWidth="1"/>
    <col min="7180" max="7180" width="21.5" customWidth="1"/>
    <col min="7181" max="7181" width="26.83203125" customWidth="1"/>
    <col min="7182" max="7182" width="28.33203125" customWidth="1"/>
    <col min="7183" max="7183" width="29.6640625" customWidth="1"/>
    <col min="7184" max="7184" width="35.6640625" customWidth="1"/>
    <col min="7185" max="7185" width="0" hidden="1" customWidth="1"/>
    <col min="7186" max="7186" width="16.33203125" bestFit="1" customWidth="1"/>
    <col min="7405" max="7405" width="12.5" customWidth="1"/>
    <col min="7406" max="7406" width="14.33203125" customWidth="1"/>
    <col min="7407" max="7407" width="13.1640625" customWidth="1"/>
    <col min="7408" max="7408" width="11.5" customWidth="1"/>
    <col min="7409" max="7409" width="14.6640625" customWidth="1"/>
    <col min="7410" max="7410" width="15.6640625" customWidth="1"/>
    <col min="7411" max="7411" width="10.83203125" customWidth="1"/>
    <col min="7412" max="7412" width="11.6640625" customWidth="1"/>
    <col min="7413" max="7413" width="13.5" customWidth="1"/>
    <col min="7414" max="7414" width="12" customWidth="1"/>
    <col min="7415" max="7415" width="13.83203125" customWidth="1"/>
    <col min="7416" max="7416" width="14.6640625" customWidth="1"/>
    <col min="7417" max="7417" width="12.33203125" customWidth="1"/>
    <col min="7418" max="7418" width="10.5" customWidth="1"/>
    <col min="7419" max="7420" width="0" hidden="1" customWidth="1"/>
    <col min="7421" max="7421" width="24.83203125" customWidth="1"/>
    <col min="7425" max="7433" width="0" hidden="1" customWidth="1"/>
    <col min="7434" max="7434" width="26.83203125" customWidth="1"/>
    <col min="7435" max="7435" width="20.5" customWidth="1"/>
    <col min="7436" max="7436" width="21.5" customWidth="1"/>
    <col min="7437" max="7437" width="26.83203125" customWidth="1"/>
    <col min="7438" max="7438" width="28.33203125" customWidth="1"/>
    <col min="7439" max="7439" width="29.6640625" customWidth="1"/>
    <col min="7440" max="7440" width="35.6640625" customWidth="1"/>
    <col min="7441" max="7441" width="0" hidden="1" customWidth="1"/>
    <col min="7442" max="7442" width="16.33203125" bestFit="1" customWidth="1"/>
    <col min="7661" max="7661" width="12.5" customWidth="1"/>
    <col min="7662" max="7662" width="14.33203125" customWidth="1"/>
    <col min="7663" max="7663" width="13.1640625" customWidth="1"/>
    <col min="7664" max="7664" width="11.5" customWidth="1"/>
    <col min="7665" max="7665" width="14.6640625" customWidth="1"/>
    <col min="7666" max="7666" width="15.6640625" customWidth="1"/>
    <col min="7667" max="7667" width="10.83203125" customWidth="1"/>
    <col min="7668" max="7668" width="11.6640625" customWidth="1"/>
    <col min="7669" max="7669" width="13.5" customWidth="1"/>
    <col min="7670" max="7670" width="12" customWidth="1"/>
    <col min="7671" max="7671" width="13.83203125" customWidth="1"/>
    <col min="7672" max="7672" width="14.6640625" customWidth="1"/>
    <col min="7673" max="7673" width="12.33203125" customWidth="1"/>
    <col min="7674" max="7674" width="10.5" customWidth="1"/>
    <col min="7675" max="7676" width="0" hidden="1" customWidth="1"/>
    <col min="7677" max="7677" width="24.83203125" customWidth="1"/>
    <col min="7681" max="7689" width="0" hidden="1" customWidth="1"/>
    <col min="7690" max="7690" width="26.83203125" customWidth="1"/>
    <col min="7691" max="7691" width="20.5" customWidth="1"/>
    <col min="7692" max="7692" width="21.5" customWidth="1"/>
    <col min="7693" max="7693" width="26.83203125" customWidth="1"/>
    <col min="7694" max="7694" width="28.33203125" customWidth="1"/>
    <col min="7695" max="7695" width="29.6640625" customWidth="1"/>
    <col min="7696" max="7696" width="35.6640625" customWidth="1"/>
    <col min="7697" max="7697" width="0" hidden="1" customWidth="1"/>
    <col min="7698" max="7698" width="16.33203125" bestFit="1" customWidth="1"/>
    <col min="7917" max="7917" width="12.5" customWidth="1"/>
    <col min="7918" max="7918" width="14.33203125" customWidth="1"/>
    <col min="7919" max="7919" width="13.1640625" customWidth="1"/>
    <col min="7920" max="7920" width="11.5" customWidth="1"/>
    <col min="7921" max="7921" width="14.6640625" customWidth="1"/>
    <col min="7922" max="7922" width="15.6640625" customWidth="1"/>
    <col min="7923" max="7923" width="10.83203125" customWidth="1"/>
    <col min="7924" max="7924" width="11.6640625" customWidth="1"/>
    <col min="7925" max="7925" width="13.5" customWidth="1"/>
    <col min="7926" max="7926" width="12" customWidth="1"/>
    <col min="7927" max="7927" width="13.83203125" customWidth="1"/>
    <col min="7928" max="7928" width="14.6640625" customWidth="1"/>
    <col min="7929" max="7929" width="12.33203125" customWidth="1"/>
    <col min="7930" max="7930" width="10.5" customWidth="1"/>
    <col min="7931" max="7932" width="0" hidden="1" customWidth="1"/>
    <col min="7933" max="7933" width="24.83203125" customWidth="1"/>
    <col min="7937" max="7945" width="0" hidden="1" customWidth="1"/>
    <col min="7946" max="7946" width="26.83203125" customWidth="1"/>
    <col min="7947" max="7947" width="20.5" customWidth="1"/>
    <col min="7948" max="7948" width="21.5" customWidth="1"/>
    <col min="7949" max="7949" width="26.83203125" customWidth="1"/>
    <col min="7950" max="7950" width="28.33203125" customWidth="1"/>
    <col min="7951" max="7951" width="29.6640625" customWidth="1"/>
    <col min="7952" max="7952" width="35.6640625" customWidth="1"/>
    <col min="7953" max="7953" width="0" hidden="1" customWidth="1"/>
    <col min="7954" max="7954" width="16.33203125" bestFit="1" customWidth="1"/>
    <col min="8173" max="8173" width="12.5" customWidth="1"/>
    <col min="8174" max="8174" width="14.33203125" customWidth="1"/>
    <col min="8175" max="8175" width="13.1640625" customWidth="1"/>
    <col min="8176" max="8176" width="11.5" customWidth="1"/>
    <col min="8177" max="8177" width="14.6640625" customWidth="1"/>
    <col min="8178" max="8178" width="15.6640625" customWidth="1"/>
    <col min="8179" max="8179" width="10.83203125" customWidth="1"/>
    <col min="8180" max="8180" width="11.6640625" customWidth="1"/>
    <col min="8181" max="8181" width="13.5" customWidth="1"/>
    <col min="8182" max="8182" width="12" customWidth="1"/>
    <col min="8183" max="8183" width="13.83203125" customWidth="1"/>
    <col min="8184" max="8184" width="14.6640625" customWidth="1"/>
    <col min="8185" max="8185" width="12.33203125" customWidth="1"/>
    <col min="8186" max="8186" width="10.5" customWidth="1"/>
    <col min="8187" max="8188" width="0" hidden="1" customWidth="1"/>
    <col min="8189" max="8189" width="24.83203125" customWidth="1"/>
    <col min="8193" max="8201" width="0" hidden="1" customWidth="1"/>
    <col min="8202" max="8202" width="26.83203125" customWidth="1"/>
    <col min="8203" max="8203" width="20.5" customWidth="1"/>
    <col min="8204" max="8204" width="21.5" customWidth="1"/>
    <col min="8205" max="8205" width="26.83203125" customWidth="1"/>
    <col min="8206" max="8206" width="28.33203125" customWidth="1"/>
    <col min="8207" max="8207" width="29.6640625" customWidth="1"/>
    <col min="8208" max="8208" width="35.6640625" customWidth="1"/>
    <col min="8209" max="8209" width="0" hidden="1" customWidth="1"/>
    <col min="8210" max="8210" width="16.33203125" bestFit="1" customWidth="1"/>
    <col min="8429" max="8429" width="12.5" customWidth="1"/>
    <col min="8430" max="8430" width="14.33203125" customWidth="1"/>
    <col min="8431" max="8431" width="13.1640625" customWidth="1"/>
    <col min="8432" max="8432" width="11.5" customWidth="1"/>
    <col min="8433" max="8433" width="14.6640625" customWidth="1"/>
    <col min="8434" max="8434" width="15.6640625" customWidth="1"/>
    <col min="8435" max="8435" width="10.83203125" customWidth="1"/>
    <col min="8436" max="8436" width="11.6640625" customWidth="1"/>
    <col min="8437" max="8437" width="13.5" customWidth="1"/>
    <col min="8438" max="8438" width="12" customWidth="1"/>
    <col min="8439" max="8439" width="13.83203125" customWidth="1"/>
    <col min="8440" max="8440" width="14.6640625" customWidth="1"/>
    <col min="8441" max="8441" width="12.33203125" customWidth="1"/>
    <col min="8442" max="8442" width="10.5" customWidth="1"/>
    <col min="8443" max="8444" width="0" hidden="1" customWidth="1"/>
    <col min="8445" max="8445" width="24.83203125" customWidth="1"/>
    <col min="8449" max="8457" width="0" hidden="1" customWidth="1"/>
    <col min="8458" max="8458" width="26.83203125" customWidth="1"/>
    <col min="8459" max="8459" width="20.5" customWidth="1"/>
    <col min="8460" max="8460" width="21.5" customWidth="1"/>
    <col min="8461" max="8461" width="26.83203125" customWidth="1"/>
    <col min="8462" max="8462" width="28.33203125" customWidth="1"/>
    <col min="8463" max="8463" width="29.6640625" customWidth="1"/>
    <col min="8464" max="8464" width="35.6640625" customWidth="1"/>
    <col min="8465" max="8465" width="0" hidden="1" customWidth="1"/>
    <col min="8466" max="8466" width="16.33203125" bestFit="1" customWidth="1"/>
    <col min="8685" max="8685" width="12.5" customWidth="1"/>
    <col min="8686" max="8686" width="14.33203125" customWidth="1"/>
    <col min="8687" max="8687" width="13.1640625" customWidth="1"/>
    <col min="8688" max="8688" width="11.5" customWidth="1"/>
    <col min="8689" max="8689" width="14.6640625" customWidth="1"/>
    <col min="8690" max="8690" width="15.6640625" customWidth="1"/>
    <col min="8691" max="8691" width="10.83203125" customWidth="1"/>
    <col min="8692" max="8692" width="11.6640625" customWidth="1"/>
    <col min="8693" max="8693" width="13.5" customWidth="1"/>
    <col min="8694" max="8694" width="12" customWidth="1"/>
    <col min="8695" max="8695" width="13.83203125" customWidth="1"/>
    <col min="8696" max="8696" width="14.6640625" customWidth="1"/>
    <col min="8697" max="8697" width="12.33203125" customWidth="1"/>
    <col min="8698" max="8698" width="10.5" customWidth="1"/>
    <col min="8699" max="8700" width="0" hidden="1" customWidth="1"/>
    <col min="8701" max="8701" width="24.83203125" customWidth="1"/>
    <col min="8705" max="8713" width="0" hidden="1" customWidth="1"/>
    <col min="8714" max="8714" width="26.83203125" customWidth="1"/>
    <col min="8715" max="8715" width="20.5" customWidth="1"/>
    <col min="8716" max="8716" width="21.5" customWidth="1"/>
    <col min="8717" max="8717" width="26.83203125" customWidth="1"/>
    <col min="8718" max="8718" width="28.33203125" customWidth="1"/>
    <col min="8719" max="8719" width="29.6640625" customWidth="1"/>
    <col min="8720" max="8720" width="35.6640625" customWidth="1"/>
    <col min="8721" max="8721" width="0" hidden="1" customWidth="1"/>
    <col min="8722" max="8722" width="16.33203125" bestFit="1" customWidth="1"/>
    <col min="8941" max="8941" width="12.5" customWidth="1"/>
    <col min="8942" max="8942" width="14.33203125" customWidth="1"/>
    <col min="8943" max="8943" width="13.1640625" customWidth="1"/>
    <col min="8944" max="8944" width="11.5" customWidth="1"/>
    <col min="8945" max="8945" width="14.6640625" customWidth="1"/>
    <col min="8946" max="8946" width="15.6640625" customWidth="1"/>
    <col min="8947" max="8947" width="10.83203125" customWidth="1"/>
    <col min="8948" max="8948" width="11.6640625" customWidth="1"/>
    <col min="8949" max="8949" width="13.5" customWidth="1"/>
    <col min="8950" max="8950" width="12" customWidth="1"/>
    <col min="8951" max="8951" width="13.83203125" customWidth="1"/>
    <col min="8952" max="8952" width="14.6640625" customWidth="1"/>
    <col min="8953" max="8953" width="12.33203125" customWidth="1"/>
    <col min="8954" max="8954" width="10.5" customWidth="1"/>
    <col min="8955" max="8956" width="0" hidden="1" customWidth="1"/>
    <col min="8957" max="8957" width="24.83203125" customWidth="1"/>
    <col min="8961" max="8969" width="0" hidden="1" customWidth="1"/>
    <col min="8970" max="8970" width="26.83203125" customWidth="1"/>
    <col min="8971" max="8971" width="20.5" customWidth="1"/>
    <col min="8972" max="8972" width="21.5" customWidth="1"/>
    <col min="8973" max="8973" width="26.83203125" customWidth="1"/>
    <col min="8974" max="8974" width="28.33203125" customWidth="1"/>
    <col min="8975" max="8975" width="29.6640625" customWidth="1"/>
    <col min="8976" max="8976" width="35.6640625" customWidth="1"/>
    <col min="8977" max="8977" width="0" hidden="1" customWidth="1"/>
    <col min="8978" max="8978" width="16.33203125" bestFit="1" customWidth="1"/>
    <col min="9197" max="9197" width="12.5" customWidth="1"/>
    <col min="9198" max="9198" width="14.33203125" customWidth="1"/>
    <col min="9199" max="9199" width="13.1640625" customWidth="1"/>
    <col min="9200" max="9200" width="11.5" customWidth="1"/>
    <col min="9201" max="9201" width="14.6640625" customWidth="1"/>
    <col min="9202" max="9202" width="15.6640625" customWidth="1"/>
    <col min="9203" max="9203" width="10.83203125" customWidth="1"/>
    <col min="9204" max="9204" width="11.6640625" customWidth="1"/>
    <col min="9205" max="9205" width="13.5" customWidth="1"/>
    <col min="9206" max="9206" width="12" customWidth="1"/>
    <col min="9207" max="9207" width="13.83203125" customWidth="1"/>
    <col min="9208" max="9208" width="14.6640625" customWidth="1"/>
    <col min="9209" max="9209" width="12.33203125" customWidth="1"/>
    <col min="9210" max="9210" width="10.5" customWidth="1"/>
    <col min="9211" max="9212" width="0" hidden="1" customWidth="1"/>
    <col min="9213" max="9213" width="24.83203125" customWidth="1"/>
    <col min="9217" max="9225" width="0" hidden="1" customWidth="1"/>
    <col min="9226" max="9226" width="26.83203125" customWidth="1"/>
    <col min="9227" max="9227" width="20.5" customWidth="1"/>
    <col min="9228" max="9228" width="21.5" customWidth="1"/>
    <col min="9229" max="9229" width="26.83203125" customWidth="1"/>
    <col min="9230" max="9230" width="28.33203125" customWidth="1"/>
    <col min="9231" max="9231" width="29.6640625" customWidth="1"/>
    <col min="9232" max="9232" width="35.6640625" customWidth="1"/>
    <col min="9233" max="9233" width="0" hidden="1" customWidth="1"/>
    <col min="9234" max="9234" width="16.33203125" bestFit="1" customWidth="1"/>
    <col min="9453" max="9453" width="12.5" customWidth="1"/>
    <col min="9454" max="9454" width="14.33203125" customWidth="1"/>
    <col min="9455" max="9455" width="13.1640625" customWidth="1"/>
    <col min="9456" max="9456" width="11.5" customWidth="1"/>
    <col min="9457" max="9457" width="14.6640625" customWidth="1"/>
    <col min="9458" max="9458" width="15.6640625" customWidth="1"/>
    <col min="9459" max="9459" width="10.83203125" customWidth="1"/>
    <col min="9460" max="9460" width="11.6640625" customWidth="1"/>
    <col min="9461" max="9461" width="13.5" customWidth="1"/>
    <col min="9462" max="9462" width="12" customWidth="1"/>
    <col min="9463" max="9463" width="13.83203125" customWidth="1"/>
    <col min="9464" max="9464" width="14.6640625" customWidth="1"/>
    <col min="9465" max="9465" width="12.33203125" customWidth="1"/>
    <col min="9466" max="9466" width="10.5" customWidth="1"/>
    <col min="9467" max="9468" width="0" hidden="1" customWidth="1"/>
    <col min="9469" max="9469" width="24.83203125" customWidth="1"/>
    <col min="9473" max="9481" width="0" hidden="1" customWidth="1"/>
    <col min="9482" max="9482" width="26.83203125" customWidth="1"/>
    <col min="9483" max="9483" width="20.5" customWidth="1"/>
    <col min="9484" max="9484" width="21.5" customWidth="1"/>
    <col min="9485" max="9485" width="26.83203125" customWidth="1"/>
    <col min="9486" max="9486" width="28.33203125" customWidth="1"/>
    <col min="9487" max="9487" width="29.6640625" customWidth="1"/>
    <col min="9488" max="9488" width="35.6640625" customWidth="1"/>
    <col min="9489" max="9489" width="0" hidden="1" customWidth="1"/>
    <col min="9490" max="9490" width="16.33203125" bestFit="1" customWidth="1"/>
    <col min="9709" max="9709" width="12.5" customWidth="1"/>
    <col min="9710" max="9710" width="14.33203125" customWidth="1"/>
    <col min="9711" max="9711" width="13.1640625" customWidth="1"/>
    <col min="9712" max="9712" width="11.5" customWidth="1"/>
    <col min="9713" max="9713" width="14.6640625" customWidth="1"/>
    <col min="9714" max="9714" width="15.6640625" customWidth="1"/>
    <col min="9715" max="9715" width="10.83203125" customWidth="1"/>
    <col min="9716" max="9716" width="11.6640625" customWidth="1"/>
    <col min="9717" max="9717" width="13.5" customWidth="1"/>
    <col min="9718" max="9718" width="12" customWidth="1"/>
    <col min="9719" max="9719" width="13.83203125" customWidth="1"/>
    <col min="9720" max="9720" width="14.6640625" customWidth="1"/>
    <col min="9721" max="9721" width="12.33203125" customWidth="1"/>
    <col min="9722" max="9722" width="10.5" customWidth="1"/>
    <col min="9723" max="9724" width="0" hidden="1" customWidth="1"/>
    <col min="9725" max="9725" width="24.83203125" customWidth="1"/>
    <col min="9729" max="9737" width="0" hidden="1" customWidth="1"/>
    <col min="9738" max="9738" width="26.83203125" customWidth="1"/>
    <col min="9739" max="9739" width="20.5" customWidth="1"/>
    <col min="9740" max="9740" width="21.5" customWidth="1"/>
    <col min="9741" max="9741" width="26.83203125" customWidth="1"/>
    <col min="9742" max="9742" width="28.33203125" customWidth="1"/>
    <col min="9743" max="9743" width="29.6640625" customWidth="1"/>
    <col min="9744" max="9744" width="35.6640625" customWidth="1"/>
    <col min="9745" max="9745" width="0" hidden="1" customWidth="1"/>
    <col min="9746" max="9746" width="16.33203125" bestFit="1" customWidth="1"/>
    <col min="9965" max="9965" width="12.5" customWidth="1"/>
    <col min="9966" max="9966" width="14.33203125" customWidth="1"/>
    <col min="9967" max="9967" width="13.1640625" customWidth="1"/>
    <col min="9968" max="9968" width="11.5" customWidth="1"/>
    <col min="9969" max="9969" width="14.6640625" customWidth="1"/>
    <col min="9970" max="9970" width="15.6640625" customWidth="1"/>
    <col min="9971" max="9971" width="10.83203125" customWidth="1"/>
    <col min="9972" max="9972" width="11.6640625" customWidth="1"/>
    <col min="9973" max="9973" width="13.5" customWidth="1"/>
    <col min="9974" max="9974" width="12" customWidth="1"/>
    <col min="9975" max="9975" width="13.83203125" customWidth="1"/>
    <col min="9976" max="9976" width="14.6640625" customWidth="1"/>
    <col min="9977" max="9977" width="12.33203125" customWidth="1"/>
    <col min="9978" max="9978" width="10.5" customWidth="1"/>
    <col min="9979" max="9980" width="0" hidden="1" customWidth="1"/>
    <col min="9981" max="9981" width="24.83203125" customWidth="1"/>
    <col min="9985" max="9993" width="0" hidden="1" customWidth="1"/>
    <col min="9994" max="9994" width="26.83203125" customWidth="1"/>
    <col min="9995" max="9995" width="20.5" customWidth="1"/>
    <col min="9996" max="9996" width="21.5" customWidth="1"/>
    <col min="9997" max="9997" width="26.83203125" customWidth="1"/>
    <col min="9998" max="9998" width="28.33203125" customWidth="1"/>
    <col min="9999" max="9999" width="29.6640625" customWidth="1"/>
    <col min="10000" max="10000" width="35.6640625" customWidth="1"/>
    <col min="10001" max="10001" width="0" hidden="1" customWidth="1"/>
    <col min="10002" max="10002" width="16.33203125" bestFit="1" customWidth="1"/>
    <col min="10221" max="10221" width="12.5" customWidth="1"/>
    <col min="10222" max="10222" width="14.33203125" customWidth="1"/>
    <col min="10223" max="10223" width="13.1640625" customWidth="1"/>
    <col min="10224" max="10224" width="11.5" customWidth="1"/>
    <col min="10225" max="10225" width="14.6640625" customWidth="1"/>
    <col min="10226" max="10226" width="15.6640625" customWidth="1"/>
    <col min="10227" max="10227" width="10.83203125" customWidth="1"/>
    <col min="10228" max="10228" width="11.6640625" customWidth="1"/>
    <col min="10229" max="10229" width="13.5" customWidth="1"/>
    <col min="10230" max="10230" width="12" customWidth="1"/>
    <col min="10231" max="10231" width="13.83203125" customWidth="1"/>
    <col min="10232" max="10232" width="14.6640625" customWidth="1"/>
    <col min="10233" max="10233" width="12.33203125" customWidth="1"/>
    <col min="10234" max="10234" width="10.5" customWidth="1"/>
    <col min="10235" max="10236" width="0" hidden="1" customWidth="1"/>
    <col min="10237" max="10237" width="24.83203125" customWidth="1"/>
    <col min="10241" max="10249" width="0" hidden="1" customWidth="1"/>
    <col min="10250" max="10250" width="26.83203125" customWidth="1"/>
    <col min="10251" max="10251" width="20.5" customWidth="1"/>
    <col min="10252" max="10252" width="21.5" customWidth="1"/>
    <col min="10253" max="10253" width="26.83203125" customWidth="1"/>
    <col min="10254" max="10254" width="28.33203125" customWidth="1"/>
    <col min="10255" max="10255" width="29.6640625" customWidth="1"/>
    <col min="10256" max="10256" width="35.6640625" customWidth="1"/>
    <col min="10257" max="10257" width="0" hidden="1" customWidth="1"/>
    <col min="10258" max="10258" width="16.33203125" bestFit="1" customWidth="1"/>
    <col min="10477" max="10477" width="12.5" customWidth="1"/>
    <col min="10478" max="10478" width="14.33203125" customWidth="1"/>
    <col min="10479" max="10479" width="13.1640625" customWidth="1"/>
    <col min="10480" max="10480" width="11.5" customWidth="1"/>
    <col min="10481" max="10481" width="14.6640625" customWidth="1"/>
    <col min="10482" max="10482" width="15.6640625" customWidth="1"/>
    <col min="10483" max="10483" width="10.83203125" customWidth="1"/>
    <col min="10484" max="10484" width="11.6640625" customWidth="1"/>
    <col min="10485" max="10485" width="13.5" customWidth="1"/>
    <col min="10486" max="10486" width="12" customWidth="1"/>
    <col min="10487" max="10487" width="13.83203125" customWidth="1"/>
    <col min="10488" max="10488" width="14.6640625" customWidth="1"/>
    <col min="10489" max="10489" width="12.33203125" customWidth="1"/>
    <col min="10490" max="10490" width="10.5" customWidth="1"/>
    <col min="10491" max="10492" width="0" hidden="1" customWidth="1"/>
    <col min="10493" max="10493" width="24.83203125" customWidth="1"/>
    <col min="10497" max="10505" width="0" hidden="1" customWidth="1"/>
    <col min="10506" max="10506" width="26.83203125" customWidth="1"/>
    <col min="10507" max="10507" width="20.5" customWidth="1"/>
    <col min="10508" max="10508" width="21.5" customWidth="1"/>
    <col min="10509" max="10509" width="26.83203125" customWidth="1"/>
    <col min="10510" max="10510" width="28.33203125" customWidth="1"/>
    <col min="10511" max="10511" width="29.6640625" customWidth="1"/>
    <col min="10512" max="10512" width="35.6640625" customWidth="1"/>
    <col min="10513" max="10513" width="0" hidden="1" customWidth="1"/>
    <col min="10514" max="10514" width="16.33203125" bestFit="1" customWidth="1"/>
    <col min="10733" max="10733" width="12.5" customWidth="1"/>
    <col min="10734" max="10734" width="14.33203125" customWidth="1"/>
    <col min="10735" max="10735" width="13.1640625" customWidth="1"/>
    <col min="10736" max="10736" width="11.5" customWidth="1"/>
    <col min="10737" max="10737" width="14.6640625" customWidth="1"/>
    <col min="10738" max="10738" width="15.6640625" customWidth="1"/>
    <col min="10739" max="10739" width="10.83203125" customWidth="1"/>
    <col min="10740" max="10740" width="11.6640625" customWidth="1"/>
    <col min="10741" max="10741" width="13.5" customWidth="1"/>
    <col min="10742" max="10742" width="12" customWidth="1"/>
    <col min="10743" max="10743" width="13.83203125" customWidth="1"/>
    <col min="10744" max="10744" width="14.6640625" customWidth="1"/>
    <col min="10745" max="10745" width="12.33203125" customWidth="1"/>
    <col min="10746" max="10746" width="10.5" customWidth="1"/>
    <col min="10747" max="10748" width="0" hidden="1" customWidth="1"/>
    <col min="10749" max="10749" width="24.83203125" customWidth="1"/>
    <col min="10753" max="10761" width="0" hidden="1" customWidth="1"/>
    <col min="10762" max="10762" width="26.83203125" customWidth="1"/>
    <col min="10763" max="10763" width="20.5" customWidth="1"/>
    <col min="10764" max="10764" width="21.5" customWidth="1"/>
    <col min="10765" max="10765" width="26.83203125" customWidth="1"/>
    <col min="10766" max="10766" width="28.33203125" customWidth="1"/>
    <col min="10767" max="10767" width="29.6640625" customWidth="1"/>
    <col min="10768" max="10768" width="35.6640625" customWidth="1"/>
    <col min="10769" max="10769" width="0" hidden="1" customWidth="1"/>
    <col min="10770" max="10770" width="16.33203125" bestFit="1" customWidth="1"/>
    <col min="10989" max="10989" width="12.5" customWidth="1"/>
    <col min="10990" max="10990" width="14.33203125" customWidth="1"/>
    <col min="10991" max="10991" width="13.1640625" customWidth="1"/>
    <col min="10992" max="10992" width="11.5" customWidth="1"/>
    <col min="10993" max="10993" width="14.6640625" customWidth="1"/>
    <col min="10994" max="10994" width="15.6640625" customWidth="1"/>
    <col min="10995" max="10995" width="10.83203125" customWidth="1"/>
    <col min="10996" max="10996" width="11.6640625" customWidth="1"/>
    <col min="10997" max="10997" width="13.5" customWidth="1"/>
    <col min="10998" max="10998" width="12" customWidth="1"/>
    <col min="10999" max="10999" width="13.83203125" customWidth="1"/>
    <col min="11000" max="11000" width="14.6640625" customWidth="1"/>
    <col min="11001" max="11001" width="12.33203125" customWidth="1"/>
    <col min="11002" max="11002" width="10.5" customWidth="1"/>
    <col min="11003" max="11004" width="0" hidden="1" customWidth="1"/>
    <col min="11005" max="11005" width="24.83203125" customWidth="1"/>
    <col min="11009" max="11017" width="0" hidden="1" customWidth="1"/>
    <col min="11018" max="11018" width="26.83203125" customWidth="1"/>
    <col min="11019" max="11019" width="20.5" customWidth="1"/>
    <col min="11020" max="11020" width="21.5" customWidth="1"/>
    <col min="11021" max="11021" width="26.83203125" customWidth="1"/>
    <col min="11022" max="11022" width="28.33203125" customWidth="1"/>
    <col min="11023" max="11023" width="29.6640625" customWidth="1"/>
    <col min="11024" max="11024" width="35.6640625" customWidth="1"/>
    <col min="11025" max="11025" width="0" hidden="1" customWidth="1"/>
    <col min="11026" max="11026" width="16.33203125" bestFit="1" customWidth="1"/>
    <col min="11245" max="11245" width="12.5" customWidth="1"/>
    <col min="11246" max="11246" width="14.33203125" customWidth="1"/>
    <col min="11247" max="11247" width="13.1640625" customWidth="1"/>
    <col min="11248" max="11248" width="11.5" customWidth="1"/>
    <col min="11249" max="11249" width="14.6640625" customWidth="1"/>
    <col min="11250" max="11250" width="15.6640625" customWidth="1"/>
    <col min="11251" max="11251" width="10.83203125" customWidth="1"/>
    <col min="11252" max="11252" width="11.6640625" customWidth="1"/>
    <col min="11253" max="11253" width="13.5" customWidth="1"/>
    <col min="11254" max="11254" width="12" customWidth="1"/>
    <col min="11255" max="11255" width="13.83203125" customWidth="1"/>
    <col min="11256" max="11256" width="14.6640625" customWidth="1"/>
    <col min="11257" max="11257" width="12.33203125" customWidth="1"/>
    <col min="11258" max="11258" width="10.5" customWidth="1"/>
    <col min="11259" max="11260" width="0" hidden="1" customWidth="1"/>
    <col min="11261" max="11261" width="24.83203125" customWidth="1"/>
    <col min="11265" max="11273" width="0" hidden="1" customWidth="1"/>
    <col min="11274" max="11274" width="26.83203125" customWidth="1"/>
    <col min="11275" max="11275" width="20.5" customWidth="1"/>
    <col min="11276" max="11276" width="21.5" customWidth="1"/>
    <col min="11277" max="11277" width="26.83203125" customWidth="1"/>
    <col min="11278" max="11278" width="28.33203125" customWidth="1"/>
    <col min="11279" max="11279" width="29.6640625" customWidth="1"/>
    <col min="11280" max="11280" width="35.6640625" customWidth="1"/>
    <col min="11281" max="11281" width="0" hidden="1" customWidth="1"/>
    <col min="11282" max="11282" width="16.33203125" bestFit="1" customWidth="1"/>
    <col min="11501" max="11501" width="12.5" customWidth="1"/>
    <col min="11502" max="11502" width="14.33203125" customWidth="1"/>
    <col min="11503" max="11503" width="13.1640625" customWidth="1"/>
    <col min="11504" max="11504" width="11.5" customWidth="1"/>
    <col min="11505" max="11505" width="14.6640625" customWidth="1"/>
    <col min="11506" max="11506" width="15.6640625" customWidth="1"/>
    <col min="11507" max="11507" width="10.83203125" customWidth="1"/>
    <col min="11508" max="11508" width="11.6640625" customWidth="1"/>
    <col min="11509" max="11509" width="13.5" customWidth="1"/>
    <col min="11510" max="11510" width="12" customWidth="1"/>
    <col min="11511" max="11511" width="13.83203125" customWidth="1"/>
    <col min="11512" max="11512" width="14.6640625" customWidth="1"/>
    <col min="11513" max="11513" width="12.33203125" customWidth="1"/>
    <col min="11514" max="11514" width="10.5" customWidth="1"/>
    <col min="11515" max="11516" width="0" hidden="1" customWidth="1"/>
    <col min="11517" max="11517" width="24.83203125" customWidth="1"/>
    <col min="11521" max="11529" width="0" hidden="1" customWidth="1"/>
    <col min="11530" max="11530" width="26.83203125" customWidth="1"/>
    <col min="11531" max="11531" width="20.5" customWidth="1"/>
    <col min="11532" max="11532" width="21.5" customWidth="1"/>
    <col min="11533" max="11533" width="26.83203125" customWidth="1"/>
    <col min="11534" max="11534" width="28.33203125" customWidth="1"/>
    <col min="11535" max="11535" width="29.6640625" customWidth="1"/>
    <col min="11536" max="11536" width="35.6640625" customWidth="1"/>
    <col min="11537" max="11537" width="0" hidden="1" customWidth="1"/>
    <col min="11538" max="11538" width="16.33203125" bestFit="1" customWidth="1"/>
    <col min="11757" max="11757" width="12.5" customWidth="1"/>
    <col min="11758" max="11758" width="14.33203125" customWidth="1"/>
    <col min="11759" max="11759" width="13.1640625" customWidth="1"/>
    <col min="11760" max="11760" width="11.5" customWidth="1"/>
    <col min="11761" max="11761" width="14.6640625" customWidth="1"/>
    <col min="11762" max="11762" width="15.6640625" customWidth="1"/>
    <col min="11763" max="11763" width="10.83203125" customWidth="1"/>
    <col min="11764" max="11764" width="11.6640625" customWidth="1"/>
    <col min="11765" max="11765" width="13.5" customWidth="1"/>
    <col min="11766" max="11766" width="12" customWidth="1"/>
    <col min="11767" max="11767" width="13.83203125" customWidth="1"/>
    <col min="11768" max="11768" width="14.6640625" customWidth="1"/>
    <col min="11769" max="11769" width="12.33203125" customWidth="1"/>
    <col min="11770" max="11770" width="10.5" customWidth="1"/>
    <col min="11771" max="11772" width="0" hidden="1" customWidth="1"/>
    <col min="11773" max="11773" width="24.83203125" customWidth="1"/>
    <col min="11777" max="11785" width="0" hidden="1" customWidth="1"/>
    <col min="11786" max="11786" width="26.83203125" customWidth="1"/>
    <col min="11787" max="11787" width="20.5" customWidth="1"/>
    <col min="11788" max="11788" width="21.5" customWidth="1"/>
    <col min="11789" max="11789" width="26.83203125" customWidth="1"/>
    <col min="11790" max="11790" width="28.33203125" customWidth="1"/>
    <col min="11791" max="11791" width="29.6640625" customWidth="1"/>
    <col min="11792" max="11792" width="35.6640625" customWidth="1"/>
    <col min="11793" max="11793" width="0" hidden="1" customWidth="1"/>
    <col min="11794" max="11794" width="16.33203125" bestFit="1" customWidth="1"/>
    <col min="12013" max="12013" width="12.5" customWidth="1"/>
    <col min="12014" max="12014" width="14.33203125" customWidth="1"/>
    <col min="12015" max="12015" width="13.1640625" customWidth="1"/>
    <col min="12016" max="12016" width="11.5" customWidth="1"/>
    <col min="12017" max="12017" width="14.6640625" customWidth="1"/>
    <col min="12018" max="12018" width="15.6640625" customWidth="1"/>
    <col min="12019" max="12019" width="10.83203125" customWidth="1"/>
    <col min="12020" max="12020" width="11.6640625" customWidth="1"/>
    <col min="12021" max="12021" width="13.5" customWidth="1"/>
    <col min="12022" max="12022" width="12" customWidth="1"/>
    <col min="12023" max="12023" width="13.83203125" customWidth="1"/>
    <col min="12024" max="12024" width="14.6640625" customWidth="1"/>
    <col min="12025" max="12025" width="12.33203125" customWidth="1"/>
    <col min="12026" max="12026" width="10.5" customWidth="1"/>
    <col min="12027" max="12028" width="0" hidden="1" customWidth="1"/>
    <col min="12029" max="12029" width="24.83203125" customWidth="1"/>
    <col min="12033" max="12041" width="0" hidden="1" customWidth="1"/>
    <col min="12042" max="12042" width="26.83203125" customWidth="1"/>
    <col min="12043" max="12043" width="20.5" customWidth="1"/>
    <col min="12044" max="12044" width="21.5" customWidth="1"/>
    <col min="12045" max="12045" width="26.83203125" customWidth="1"/>
    <col min="12046" max="12046" width="28.33203125" customWidth="1"/>
    <col min="12047" max="12047" width="29.6640625" customWidth="1"/>
    <col min="12048" max="12048" width="35.6640625" customWidth="1"/>
    <col min="12049" max="12049" width="0" hidden="1" customWidth="1"/>
    <col min="12050" max="12050" width="16.33203125" bestFit="1" customWidth="1"/>
    <col min="12269" max="12269" width="12.5" customWidth="1"/>
    <col min="12270" max="12270" width="14.33203125" customWidth="1"/>
    <col min="12271" max="12271" width="13.1640625" customWidth="1"/>
    <col min="12272" max="12272" width="11.5" customWidth="1"/>
    <col min="12273" max="12273" width="14.6640625" customWidth="1"/>
    <col min="12274" max="12274" width="15.6640625" customWidth="1"/>
    <col min="12275" max="12275" width="10.83203125" customWidth="1"/>
    <col min="12276" max="12276" width="11.6640625" customWidth="1"/>
    <col min="12277" max="12277" width="13.5" customWidth="1"/>
    <col min="12278" max="12278" width="12" customWidth="1"/>
    <col min="12279" max="12279" width="13.83203125" customWidth="1"/>
    <col min="12280" max="12280" width="14.6640625" customWidth="1"/>
    <col min="12281" max="12281" width="12.33203125" customWidth="1"/>
    <col min="12282" max="12282" width="10.5" customWidth="1"/>
    <col min="12283" max="12284" width="0" hidden="1" customWidth="1"/>
    <col min="12285" max="12285" width="24.83203125" customWidth="1"/>
    <col min="12289" max="12297" width="0" hidden="1" customWidth="1"/>
    <col min="12298" max="12298" width="26.83203125" customWidth="1"/>
    <col min="12299" max="12299" width="20.5" customWidth="1"/>
    <col min="12300" max="12300" width="21.5" customWidth="1"/>
    <col min="12301" max="12301" width="26.83203125" customWidth="1"/>
    <col min="12302" max="12302" width="28.33203125" customWidth="1"/>
    <col min="12303" max="12303" width="29.6640625" customWidth="1"/>
    <col min="12304" max="12304" width="35.6640625" customWidth="1"/>
    <col min="12305" max="12305" width="0" hidden="1" customWidth="1"/>
    <col min="12306" max="12306" width="16.33203125" bestFit="1" customWidth="1"/>
    <col min="12525" max="12525" width="12.5" customWidth="1"/>
    <col min="12526" max="12526" width="14.33203125" customWidth="1"/>
    <col min="12527" max="12527" width="13.1640625" customWidth="1"/>
    <col min="12528" max="12528" width="11.5" customWidth="1"/>
    <col min="12529" max="12529" width="14.6640625" customWidth="1"/>
    <col min="12530" max="12530" width="15.6640625" customWidth="1"/>
    <col min="12531" max="12531" width="10.83203125" customWidth="1"/>
    <col min="12532" max="12532" width="11.6640625" customWidth="1"/>
    <col min="12533" max="12533" width="13.5" customWidth="1"/>
    <col min="12534" max="12534" width="12" customWidth="1"/>
    <col min="12535" max="12535" width="13.83203125" customWidth="1"/>
    <col min="12536" max="12536" width="14.6640625" customWidth="1"/>
    <col min="12537" max="12537" width="12.33203125" customWidth="1"/>
    <col min="12538" max="12538" width="10.5" customWidth="1"/>
    <col min="12539" max="12540" width="0" hidden="1" customWidth="1"/>
    <col min="12541" max="12541" width="24.83203125" customWidth="1"/>
    <col min="12545" max="12553" width="0" hidden="1" customWidth="1"/>
    <col min="12554" max="12554" width="26.83203125" customWidth="1"/>
    <col min="12555" max="12555" width="20.5" customWidth="1"/>
    <col min="12556" max="12556" width="21.5" customWidth="1"/>
    <col min="12557" max="12557" width="26.83203125" customWidth="1"/>
    <col min="12558" max="12558" width="28.33203125" customWidth="1"/>
    <col min="12559" max="12559" width="29.6640625" customWidth="1"/>
    <col min="12560" max="12560" width="35.6640625" customWidth="1"/>
    <col min="12561" max="12561" width="0" hidden="1" customWidth="1"/>
    <col min="12562" max="12562" width="16.33203125" bestFit="1" customWidth="1"/>
    <col min="12781" max="12781" width="12.5" customWidth="1"/>
    <col min="12782" max="12782" width="14.33203125" customWidth="1"/>
    <col min="12783" max="12783" width="13.1640625" customWidth="1"/>
    <col min="12784" max="12784" width="11.5" customWidth="1"/>
    <col min="12785" max="12785" width="14.6640625" customWidth="1"/>
    <col min="12786" max="12786" width="15.6640625" customWidth="1"/>
    <col min="12787" max="12787" width="10.83203125" customWidth="1"/>
    <col min="12788" max="12788" width="11.6640625" customWidth="1"/>
    <col min="12789" max="12789" width="13.5" customWidth="1"/>
    <col min="12790" max="12790" width="12" customWidth="1"/>
    <col min="12791" max="12791" width="13.83203125" customWidth="1"/>
    <col min="12792" max="12792" width="14.6640625" customWidth="1"/>
    <col min="12793" max="12793" width="12.33203125" customWidth="1"/>
    <col min="12794" max="12794" width="10.5" customWidth="1"/>
    <col min="12795" max="12796" width="0" hidden="1" customWidth="1"/>
    <col min="12797" max="12797" width="24.83203125" customWidth="1"/>
    <col min="12801" max="12809" width="0" hidden="1" customWidth="1"/>
    <col min="12810" max="12810" width="26.83203125" customWidth="1"/>
    <col min="12811" max="12811" width="20.5" customWidth="1"/>
    <col min="12812" max="12812" width="21.5" customWidth="1"/>
    <col min="12813" max="12813" width="26.83203125" customWidth="1"/>
    <col min="12814" max="12814" width="28.33203125" customWidth="1"/>
    <col min="12815" max="12815" width="29.6640625" customWidth="1"/>
    <col min="12816" max="12816" width="35.6640625" customWidth="1"/>
    <col min="12817" max="12817" width="0" hidden="1" customWidth="1"/>
    <col min="12818" max="12818" width="16.33203125" bestFit="1" customWidth="1"/>
    <col min="13037" max="13037" width="12.5" customWidth="1"/>
    <col min="13038" max="13038" width="14.33203125" customWidth="1"/>
    <col min="13039" max="13039" width="13.1640625" customWidth="1"/>
    <col min="13040" max="13040" width="11.5" customWidth="1"/>
    <col min="13041" max="13041" width="14.6640625" customWidth="1"/>
    <col min="13042" max="13042" width="15.6640625" customWidth="1"/>
    <col min="13043" max="13043" width="10.83203125" customWidth="1"/>
    <col min="13044" max="13044" width="11.6640625" customWidth="1"/>
    <col min="13045" max="13045" width="13.5" customWidth="1"/>
    <col min="13046" max="13046" width="12" customWidth="1"/>
    <col min="13047" max="13047" width="13.83203125" customWidth="1"/>
    <col min="13048" max="13048" width="14.6640625" customWidth="1"/>
    <col min="13049" max="13049" width="12.33203125" customWidth="1"/>
    <col min="13050" max="13050" width="10.5" customWidth="1"/>
    <col min="13051" max="13052" width="0" hidden="1" customWidth="1"/>
    <col min="13053" max="13053" width="24.83203125" customWidth="1"/>
    <col min="13057" max="13065" width="0" hidden="1" customWidth="1"/>
    <col min="13066" max="13066" width="26.83203125" customWidth="1"/>
    <col min="13067" max="13067" width="20.5" customWidth="1"/>
    <col min="13068" max="13068" width="21.5" customWidth="1"/>
    <col min="13069" max="13069" width="26.83203125" customWidth="1"/>
    <col min="13070" max="13070" width="28.33203125" customWidth="1"/>
    <col min="13071" max="13071" width="29.6640625" customWidth="1"/>
    <col min="13072" max="13072" width="35.6640625" customWidth="1"/>
    <col min="13073" max="13073" width="0" hidden="1" customWidth="1"/>
    <col min="13074" max="13074" width="16.33203125" bestFit="1" customWidth="1"/>
    <col min="13293" max="13293" width="12.5" customWidth="1"/>
    <col min="13294" max="13294" width="14.33203125" customWidth="1"/>
    <col min="13295" max="13295" width="13.1640625" customWidth="1"/>
    <col min="13296" max="13296" width="11.5" customWidth="1"/>
    <col min="13297" max="13297" width="14.6640625" customWidth="1"/>
    <col min="13298" max="13298" width="15.6640625" customWidth="1"/>
    <col min="13299" max="13299" width="10.83203125" customWidth="1"/>
    <col min="13300" max="13300" width="11.6640625" customWidth="1"/>
    <col min="13301" max="13301" width="13.5" customWidth="1"/>
    <col min="13302" max="13302" width="12" customWidth="1"/>
    <col min="13303" max="13303" width="13.83203125" customWidth="1"/>
    <col min="13304" max="13304" width="14.6640625" customWidth="1"/>
    <col min="13305" max="13305" width="12.33203125" customWidth="1"/>
    <col min="13306" max="13306" width="10.5" customWidth="1"/>
    <col min="13307" max="13308" width="0" hidden="1" customWidth="1"/>
    <col min="13309" max="13309" width="24.83203125" customWidth="1"/>
    <col min="13313" max="13321" width="0" hidden="1" customWidth="1"/>
    <col min="13322" max="13322" width="26.83203125" customWidth="1"/>
    <col min="13323" max="13323" width="20.5" customWidth="1"/>
    <col min="13324" max="13324" width="21.5" customWidth="1"/>
    <col min="13325" max="13325" width="26.83203125" customWidth="1"/>
    <col min="13326" max="13326" width="28.33203125" customWidth="1"/>
    <col min="13327" max="13327" width="29.6640625" customWidth="1"/>
    <col min="13328" max="13328" width="35.6640625" customWidth="1"/>
    <col min="13329" max="13329" width="0" hidden="1" customWidth="1"/>
    <col min="13330" max="13330" width="16.33203125" bestFit="1" customWidth="1"/>
    <col min="13549" max="13549" width="12.5" customWidth="1"/>
    <col min="13550" max="13550" width="14.33203125" customWidth="1"/>
    <col min="13551" max="13551" width="13.1640625" customWidth="1"/>
    <col min="13552" max="13552" width="11.5" customWidth="1"/>
    <col min="13553" max="13553" width="14.6640625" customWidth="1"/>
    <col min="13554" max="13554" width="15.6640625" customWidth="1"/>
    <col min="13555" max="13555" width="10.83203125" customWidth="1"/>
    <col min="13556" max="13556" width="11.6640625" customWidth="1"/>
    <col min="13557" max="13557" width="13.5" customWidth="1"/>
    <col min="13558" max="13558" width="12" customWidth="1"/>
    <col min="13559" max="13559" width="13.83203125" customWidth="1"/>
    <col min="13560" max="13560" width="14.6640625" customWidth="1"/>
    <col min="13561" max="13561" width="12.33203125" customWidth="1"/>
    <col min="13562" max="13562" width="10.5" customWidth="1"/>
    <col min="13563" max="13564" width="0" hidden="1" customWidth="1"/>
    <col min="13565" max="13565" width="24.83203125" customWidth="1"/>
    <col min="13569" max="13577" width="0" hidden="1" customWidth="1"/>
    <col min="13578" max="13578" width="26.83203125" customWidth="1"/>
    <col min="13579" max="13579" width="20.5" customWidth="1"/>
    <col min="13580" max="13580" width="21.5" customWidth="1"/>
    <col min="13581" max="13581" width="26.83203125" customWidth="1"/>
    <col min="13582" max="13582" width="28.33203125" customWidth="1"/>
    <col min="13583" max="13583" width="29.6640625" customWidth="1"/>
    <col min="13584" max="13584" width="35.6640625" customWidth="1"/>
    <col min="13585" max="13585" width="0" hidden="1" customWidth="1"/>
    <col min="13586" max="13586" width="16.33203125" bestFit="1" customWidth="1"/>
    <col min="13805" max="13805" width="12.5" customWidth="1"/>
    <col min="13806" max="13806" width="14.33203125" customWidth="1"/>
    <col min="13807" max="13807" width="13.1640625" customWidth="1"/>
    <col min="13808" max="13808" width="11.5" customWidth="1"/>
    <col min="13809" max="13809" width="14.6640625" customWidth="1"/>
    <col min="13810" max="13810" width="15.6640625" customWidth="1"/>
    <col min="13811" max="13811" width="10.83203125" customWidth="1"/>
    <col min="13812" max="13812" width="11.6640625" customWidth="1"/>
    <col min="13813" max="13813" width="13.5" customWidth="1"/>
    <col min="13814" max="13814" width="12" customWidth="1"/>
    <col min="13815" max="13815" width="13.83203125" customWidth="1"/>
    <col min="13816" max="13816" width="14.6640625" customWidth="1"/>
    <col min="13817" max="13817" width="12.33203125" customWidth="1"/>
    <col min="13818" max="13818" width="10.5" customWidth="1"/>
    <col min="13819" max="13820" width="0" hidden="1" customWidth="1"/>
    <col min="13821" max="13821" width="24.83203125" customWidth="1"/>
    <col min="13825" max="13833" width="0" hidden="1" customWidth="1"/>
    <col min="13834" max="13834" width="26.83203125" customWidth="1"/>
    <col min="13835" max="13835" width="20.5" customWidth="1"/>
    <col min="13836" max="13836" width="21.5" customWidth="1"/>
    <col min="13837" max="13837" width="26.83203125" customWidth="1"/>
    <col min="13838" max="13838" width="28.33203125" customWidth="1"/>
    <col min="13839" max="13839" width="29.6640625" customWidth="1"/>
    <col min="13840" max="13840" width="35.6640625" customWidth="1"/>
    <col min="13841" max="13841" width="0" hidden="1" customWidth="1"/>
    <col min="13842" max="13842" width="16.33203125" bestFit="1" customWidth="1"/>
    <col min="14061" max="14061" width="12.5" customWidth="1"/>
    <col min="14062" max="14062" width="14.33203125" customWidth="1"/>
    <col min="14063" max="14063" width="13.1640625" customWidth="1"/>
    <col min="14064" max="14064" width="11.5" customWidth="1"/>
    <col min="14065" max="14065" width="14.6640625" customWidth="1"/>
    <col min="14066" max="14066" width="15.6640625" customWidth="1"/>
    <col min="14067" max="14067" width="10.83203125" customWidth="1"/>
    <col min="14068" max="14068" width="11.6640625" customWidth="1"/>
    <col min="14069" max="14069" width="13.5" customWidth="1"/>
    <col min="14070" max="14070" width="12" customWidth="1"/>
    <col min="14071" max="14071" width="13.83203125" customWidth="1"/>
    <col min="14072" max="14072" width="14.6640625" customWidth="1"/>
    <col min="14073" max="14073" width="12.33203125" customWidth="1"/>
    <col min="14074" max="14074" width="10.5" customWidth="1"/>
    <col min="14075" max="14076" width="0" hidden="1" customWidth="1"/>
    <col min="14077" max="14077" width="24.83203125" customWidth="1"/>
    <col min="14081" max="14089" width="0" hidden="1" customWidth="1"/>
    <col min="14090" max="14090" width="26.83203125" customWidth="1"/>
    <col min="14091" max="14091" width="20.5" customWidth="1"/>
    <col min="14092" max="14092" width="21.5" customWidth="1"/>
    <col min="14093" max="14093" width="26.83203125" customWidth="1"/>
    <col min="14094" max="14094" width="28.33203125" customWidth="1"/>
    <col min="14095" max="14095" width="29.6640625" customWidth="1"/>
    <col min="14096" max="14096" width="35.6640625" customWidth="1"/>
    <col min="14097" max="14097" width="0" hidden="1" customWidth="1"/>
    <col min="14098" max="14098" width="16.33203125" bestFit="1" customWidth="1"/>
    <col min="14317" max="14317" width="12.5" customWidth="1"/>
    <col min="14318" max="14318" width="14.33203125" customWidth="1"/>
    <col min="14319" max="14319" width="13.1640625" customWidth="1"/>
    <col min="14320" max="14320" width="11.5" customWidth="1"/>
    <col min="14321" max="14321" width="14.6640625" customWidth="1"/>
    <col min="14322" max="14322" width="15.6640625" customWidth="1"/>
    <col min="14323" max="14323" width="10.83203125" customWidth="1"/>
    <col min="14324" max="14324" width="11.6640625" customWidth="1"/>
    <col min="14325" max="14325" width="13.5" customWidth="1"/>
    <col min="14326" max="14326" width="12" customWidth="1"/>
    <col min="14327" max="14327" width="13.83203125" customWidth="1"/>
    <col min="14328" max="14328" width="14.6640625" customWidth="1"/>
    <col min="14329" max="14329" width="12.33203125" customWidth="1"/>
    <col min="14330" max="14330" width="10.5" customWidth="1"/>
    <col min="14331" max="14332" width="0" hidden="1" customWidth="1"/>
    <col min="14333" max="14333" width="24.83203125" customWidth="1"/>
    <col min="14337" max="14345" width="0" hidden="1" customWidth="1"/>
    <col min="14346" max="14346" width="26.83203125" customWidth="1"/>
    <col min="14347" max="14347" width="20.5" customWidth="1"/>
    <col min="14348" max="14348" width="21.5" customWidth="1"/>
    <col min="14349" max="14349" width="26.83203125" customWidth="1"/>
    <col min="14350" max="14350" width="28.33203125" customWidth="1"/>
    <col min="14351" max="14351" width="29.6640625" customWidth="1"/>
    <col min="14352" max="14352" width="35.6640625" customWidth="1"/>
    <col min="14353" max="14353" width="0" hidden="1" customWidth="1"/>
    <col min="14354" max="14354" width="16.33203125" bestFit="1" customWidth="1"/>
    <col min="14573" max="14573" width="12.5" customWidth="1"/>
    <col min="14574" max="14574" width="14.33203125" customWidth="1"/>
    <col min="14575" max="14575" width="13.1640625" customWidth="1"/>
    <col min="14576" max="14576" width="11.5" customWidth="1"/>
    <col min="14577" max="14577" width="14.6640625" customWidth="1"/>
    <col min="14578" max="14578" width="15.6640625" customWidth="1"/>
    <col min="14579" max="14579" width="10.83203125" customWidth="1"/>
    <col min="14580" max="14580" width="11.6640625" customWidth="1"/>
    <col min="14581" max="14581" width="13.5" customWidth="1"/>
    <col min="14582" max="14582" width="12" customWidth="1"/>
    <col min="14583" max="14583" width="13.83203125" customWidth="1"/>
    <col min="14584" max="14584" width="14.6640625" customWidth="1"/>
    <col min="14585" max="14585" width="12.33203125" customWidth="1"/>
    <col min="14586" max="14586" width="10.5" customWidth="1"/>
    <col min="14587" max="14588" width="0" hidden="1" customWidth="1"/>
    <col min="14589" max="14589" width="24.83203125" customWidth="1"/>
    <col min="14593" max="14601" width="0" hidden="1" customWidth="1"/>
    <col min="14602" max="14602" width="26.83203125" customWidth="1"/>
    <col min="14603" max="14603" width="20.5" customWidth="1"/>
    <col min="14604" max="14604" width="21.5" customWidth="1"/>
    <col min="14605" max="14605" width="26.83203125" customWidth="1"/>
    <col min="14606" max="14606" width="28.33203125" customWidth="1"/>
    <col min="14607" max="14607" width="29.6640625" customWidth="1"/>
    <col min="14608" max="14608" width="35.6640625" customWidth="1"/>
    <col min="14609" max="14609" width="0" hidden="1" customWidth="1"/>
    <col min="14610" max="14610" width="16.33203125" bestFit="1" customWidth="1"/>
    <col min="14829" max="14829" width="12.5" customWidth="1"/>
    <col min="14830" max="14830" width="14.33203125" customWidth="1"/>
    <col min="14831" max="14831" width="13.1640625" customWidth="1"/>
    <col min="14832" max="14832" width="11.5" customWidth="1"/>
    <col min="14833" max="14833" width="14.6640625" customWidth="1"/>
    <col min="14834" max="14834" width="15.6640625" customWidth="1"/>
    <col min="14835" max="14835" width="10.83203125" customWidth="1"/>
    <col min="14836" max="14836" width="11.6640625" customWidth="1"/>
    <col min="14837" max="14837" width="13.5" customWidth="1"/>
    <col min="14838" max="14838" width="12" customWidth="1"/>
    <col min="14839" max="14839" width="13.83203125" customWidth="1"/>
    <col min="14840" max="14840" width="14.6640625" customWidth="1"/>
    <col min="14841" max="14841" width="12.33203125" customWidth="1"/>
    <col min="14842" max="14842" width="10.5" customWidth="1"/>
    <col min="14843" max="14844" width="0" hidden="1" customWidth="1"/>
    <col min="14845" max="14845" width="24.83203125" customWidth="1"/>
    <col min="14849" max="14857" width="0" hidden="1" customWidth="1"/>
    <col min="14858" max="14858" width="26.83203125" customWidth="1"/>
    <col min="14859" max="14859" width="20.5" customWidth="1"/>
    <col min="14860" max="14860" width="21.5" customWidth="1"/>
    <col min="14861" max="14861" width="26.83203125" customWidth="1"/>
    <col min="14862" max="14862" width="28.33203125" customWidth="1"/>
    <col min="14863" max="14863" width="29.6640625" customWidth="1"/>
    <col min="14864" max="14864" width="35.6640625" customWidth="1"/>
    <col min="14865" max="14865" width="0" hidden="1" customWidth="1"/>
    <col min="14866" max="14866" width="16.33203125" bestFit="1" customWidth="1"/>
    <col min="15085" max="15085" width="12.5" customWidth="1"/>
    <col min="15086" max="15086" width="14.33203125" customWidth="1"/>
    <col min="15087" max="15087" width="13.1640625" customWidth="1"/>
    <col min="15088" max="15088" width="11.5" customWidth="1"/>
    <col min="15089" max="15089" width="14.6640625" customWidth="1"/>
    <col min="15090" max="15090" width="15.6640625" customWidth="1"/>
    <col min="15091" max="15091" width="10.83203125" customWidth="1"/>
    <col min="15092" max="15092" width="11.6640625" customWidth="1"/>
    <col min="15093" max="15093" width="13.5" customWidth="1"/>
    <col min="15094" max="15094" width="12" customWidth="1"/>
    <col min="15095" max="15095" width="13.83203125" customWidth="1"/>
    <col min="15096" max="15096" width="14.6640625" customWidth="1"/>
    <col min="15097" max="15097" width="12.33203125" customWidth="1"/>
    <col min="15098" max="15098" width="10.5" customWidth="1"/>
    <col min="15099" max="15100" width="0" hidden="1" customWidth="1"/>
    <col min="15101" max="15101" width="24.83203125" customWidth="1"/>
    <col min="15105" max="15113" width="0" hidden="1" customWidth="1"/>
    <col min="15114" max="15114" width="26.83203125" customWidth="1"/>
    <col min="15115" max="15115" width="20.5" customWidth="1"/>
    <col min="15116" max="15116" width="21.5" customWidth="1"/>
    <col min="15117" max="15117" width="26.83203125" customWidth="1"/>
    <col min="15118" max="15118" width="28.33203125" customWidth="1"/>
    <col min="15119" max="15119" width="29.6640625" customWidth="1"/>
    <col min="15120" max="15120" width="35.6640625" customWidth="1"/>
    <col min="15121" max="15121" width="0" hidden="1" customWidth="1"/>
    <col min="15122" max="15122" width="16.33203125" bestFit="1" customWidth="1"/>
    <col min="15341" max="15341" width="12.5" customWidth="1"/>
    <col min="15342" max="15342" width="14.33203125" customWidth="1"/>
    <col min="15343" max="15343" width="13.1640625" customWidth="1"/>
    <col min="15344" max="15344" width="11.5" customWidth="1"/>
    <col min="15345" max="15345" width="14.6640625" customWidth="1"/>
    <col min="15346" max="15346" width="15.6640625" customWidth="1"/>
    <col min="15347" max="15347" width="10.83203125" customWidth="1"/>
    <col min="15348" max="15348" width="11.6640625" customWidth="1"/>
    <col min="15349" max="15349" width="13.5" customWidth="1"/>
    <col min="15350" max="15350" width="12" customWidth="1"/>
    <col min="15351" max="15351" width="13.83203125" customWidth="1"/>
    <col min="15352" max="15352" width="14.6640625" customWidth="1"/>
    <col min="15353" max="15353" width="12.33203125" customWidth="1"/>
    <col min="15354" max="15354" width="10.5" customWidth="1"/>
    <col min="15355" max="15356" width="0" hidden="1" customWidth="1"/>
    <col min="15357" max="15357" width="24.83203125" customWidth="1"/>
    <col min="15361" max="15369" width="0" hidden="1" customWidth="1"/>
    <col min="15370" max="15370" width="26.83203125" customWidth="1"/>
    <col min="15371" max="15371" width="20.5" customWidth="1"/>
    <col min="15372" max="15372" width="21.5" customWidth="1"/>
    <col min="15373" max="15373" width="26.83203125" customWidth="1"/>
    <col min="15374" max="15374" width="28.33203125" customWidth="1"/>
    <col min="15375" max="15375" width="29.6640625" customWidth="1"/>
    <col min="15376" max="15376" width="35.6640625" customWidth="1"/>
    <col min="15377" max="15377" width="0" hidden="1" customWidth="1"/>
    <col min="15378" max="15378" width="16.33203125" bestFit="1" customWidth="1"/>
    <col min="15597" max="15597" width="12.5" customWidth="1"/>
    <col min="15598" max="15598" width="14.33203125" customWidth="1"/>
    <col min="15599" max="15599" width="13.1640625" customWidth="1"/>
    <col min="15600" max="15600" width="11.5" customWidth="1"/>
    <col min="15601" max="15601" width="14.6640625" customWidth="1"/>
    <col min="15602" max="15602" width="15.6640625" customWidth="1"/>
    <col min="15603" max="15603" width="10.83203125" customWidth="1"/>
    <col min="15604" max="15604" width="11.6640625" customWidth="1"/>
    <col min="15605" max="15605" width="13.5" customWidth="1"/>
    <col min="15606" max="15606" width="12" customWidth="1"/>
    <col min="15607" max="15607" width="13.83203125" customWidth="1"/>
    <col min="15608" max="15608" width="14.6640625" customWidth="1"/>
    <col min="15609" max="15609" width="12.33203125" customWidth="1"/>
    <col min="15610" max="15610" width="10.5" customWidth="1"/>
    <col min="15611" max="15612" width="0" hidden="1" customWidth="1"/>
    <col min="15613" max="15613" width="24.83203125" customWidth="1"/>
    <col min="15617" max="15625" width="0" hidden="1" customWidth="1"/>
    <col min="15626" max="15626" width="26.83203125" customWidth="1"/>
    <col min="15627" max="15627" width="20.5" customWidth="1"/>
    <col min="15628" max="15628" width="21.5" customWidth="1"/>
    <col min="15629" max="15629" width="26.83203125" customWidth="1"/>
    <col min="15630" max="15630" width="28.33203125" customWidth="1"/>
    <col min="15631" max="15631" width="29.6640625" customWidth="1"/>
    <col min="15632" max="15632" width="35.6640625" customWidth="1"/>
    <col min="15633" max="15633" width="0" hidden="1" customWidth="1"/>
    <col min="15634" max="15634" width="16.33203125" bestFit="1" customWidth="1"/>
    <col min="15853" max="15853" width="12.5" customWidth="1"/>
    <col min="15854" max="15854" width="14.33203125" customWidth="1"/>
    <col min="15855" max="15855" width="13.1640625" customWidth="1"/>
    <col min="15856" max="15856" width="11.5" customWidth="1"/>
    <col min="15857" max="15857" width="14.6640625" customWidth="1"/>
    <col min="15858" max="15858" width="15.6640625" customWidth="1"/>
    <col min="15859" max="15859" width="10.83203125" customWidth="1"/>
    <col min="15860" max="15860" width="11.6640625" customWidth="1"/>
    <col min="15861" max="15861" width="13.5" customWidth="1"/>
    <col min="15862" max="15862" width="12" customWidth="1"/>
    <col min="15863" max="15863" width="13.83203125" customWidth="1"/>
    <col min="15864" max="15864" width="14.6640625" customWidth="1"/>
    <col min="15865" max="15865" width="12.33203125" customWidth="1"/>
    <col min="15866" max="15866" width="10.5" customWidth="1"/>
    <col min="15867" max="15868" width="0" hidden="1" customWidth="1"/>
    <col min="15869" max="15869" width="24.83203125" customWidth="1"/>
    <col min="15873" max="15881" width="0" hidden="1" customWidth="1"/>
    <col min="15882" max="15882" width="26.83203125" customWidth="1"/>
    <col min="15883" max="15883" width="20.5" customWidth="1"/>
    <col min="15884" max="15884" width="21.5" customWidth="1"/>
    <col min="15885" max="15885" width="26.83203125" customWidth="1"/>
    <col min="15886" max="15886" width="28.33203125" customWidth="1"/>
    <col min="15887" max="15887" width="29.6640625" customWidth="1"/>
    <col min="15888" max="15888" width="35.6640625" customWidth="1"/>
    <col min="15889" max="15889" width="0" hidden="1" customWidth="1"/>
    <col min="15890" max="15890" width="16.33203125" bestFit="1" customWidth="1"/>
    <col min="16109" max="16109" width="12.5" customWidth="1"/>
    <col min="16110" max="16110" width="14.33203125" customWidth="1"/>
    <col min="16111" max="16111" width="13.1640625" customWidth="1"/>
    <col min="16112" max="16112" width="11.5" customWidth="1"/>
    <col min="16113" max="16113" width="14.6640625" customWidth="1"/>
    <col min="16114" max="16114" width="15.6640625" customWidth="1"/>
    <col min="16115" max="16115" width="10.83203125" customWidth="1"/>
    <col min="16116" max="16116" width="11.6640625" customWidth="1"/>
    <col min="16117" max="16117" width="13.5" customWidth="1"/>
    <col min="16118" max="16118" width="12" customWidth="1"/>
    <col min="16119" max="16119" width="13.83203125" customWidth="1"/>
    <col min="16120" max="16120" width="14.6640625" customWidth="1"/>
    <col min="16121" max="16121" width="12.33203125" customWidth="1"/>
    <col min="16122" max="16122" width="10.5" customWidth="1"/>
    <col min="16123" max="16124" width="0" hidden="1" customWidth="1"/>
    <col min="16125" max="16125" width="24.83203125" customWidth="1"/>
    <col min="16129" max="16137" width="0" hidden="1" customWidth="1"/>
    <col min="16138" max="16138" width="26.83203125" customWidth="1"/>
    <col min="16139" max="16139" width="20.5" customWidth="1"/>
    <col min="16140" max="16140" width="21.5" customWidth="1"/>
    <col min="16141" max="16141" width="26.83203125" customWidth="1"/>
    <col min="16142" max="16142" width="28.33203125" customWidth="1"/>
    <col min="16143" max="16143" width="29.6640625" customWidth="1"/>
    <col min="16144" max="16144" width="35.6640625" customWidth="1"/>
    <col min="16145" max="16145" width="0" hidden="1" customWidth="1"/>
    <col min="16146" max="16146" width="16.33203125" bestFit="1" customWidth="1"/>
    <col min="16365" max="16365" width="12.5" customWidth="1"/>
    <col min="16366" max="16366" width="14.33203125" customWidth="1"/>
    <col min="16367" max="16367" width="13.1640625" customWidth="1"/>
    <col min="16368" max="16368" width="11.5" customWidth="1"/>
    <col min="16369" max="16369" width="14.6640625" customWidth="1"/>
    <col min="16370" max="16370" width="15.6640625" customWidth="1"/>
    <col min="16371" max="16371" width="10.83203125" customWidth="1"/>
    <col min="16372" max="16372" width="11.6640625" customWidth="1"/>
    <col min="16373" max="16373" width="13.5" customWidth="1"/>
    <col min="16374" max="16374" width="12" customWidth="1"/>
    <col min="16375" max="16375" width="13.83203125" customWidth="1"/>
    <col min="16376" max="16376" width="14.6640625" customWidth="1"/>
    <col min="16377" max="16377" width="12.33203125" customWidth="1"/>
    <col min="16378" max="16378" width="10.5" customWidth="1"/>
    <col min="16379" max="16380" width="0" hidden="1" customWidth="1"/>
    <col min="16381" max="16381" width="24.83203125" customWidth="1"/>
  </cols>
  <sheetData>
    <row r="1" spans="1:20" ht="36" customHeight="1">
      <c r="J1" s="487" t="s">
        <v>219</v>
      </c>
      <c r="K1" s="487"/>
      <c r="L1" s="487"/>
      <c r="M1" s="487"/>
      <c r="N1" s="487"/>
      <c r="O1" s="487"/>
      <c r="P1" s="487"/>
      <c r="R1" s="172">
        <f>AVERAGE(R3,O37)</f>
        <v>0.57833333333333337</v>
      </c>
    </row>
    <row r="2" spans="1:20" ht="21" customHeight="1"/>
    <row r="3" spans="1:20" ht="50.25" customHeight="1">
      <c r="J3" s="487" t="s">
        <v>298</v>
      </c>
      <c r="K3" s="487"/>
      <c r="L3" s="487"/>
      <c r="M3" s="487"/>
      <c r="N3" s="487"/>
      <c r="O3" s="487"/>
      <c r="P3" s="487"/>
      <c r="Q3" s="173"/>
      <c r="R3" s="172">
        <v>0.49</v>
      </c>
      <c r="S3" s="174"/>
      <c r="T3" s="174"/>
    </row>
    <row r="4" spans="1:20" ht="34.5" customHeight="1">
      <c r="B4" s="175"/>
      <c r="C4" s="175"/>
      <c r="D4" s="175"/>
      <c r="E4" s="175"/>
      <c r="F4" s="175"/>
      <c r="G4" s="175"/>
      <c r="H4" s="175"/>
      <c r="I4" s="175"/>
      <c r="J4" s="488" t="s">
        <v>302</v>
      </c>
      <c r="K4" s="489"/>
      <c r="L4" s="489"/>
      <c r="M4" s="490"/>
      <c r="N4" s="491"/>
      <c r="O4" s="491"/>
      <c r="P4" s="491"/>
      <c r="Q4" s="491"/>
      <c r="R4" s="491"/>
    </row>
    <row r="5" spans="1:20" ht="63.75" customHeight="1">
      <c r="B5" s="175"/>
      <c r="C5" s="175"/>
      <c r="D5" s="175"/>
      <c r="E5" s="175"/>
      <c r="F5" s="175"/>
      <c r="G5" s="175"/>
      <c r="H5" s="175"/>
      <c r="I5" s="175"/>
      <c r="J5" s="492" t="s">
        <v>220</v>
      </c>
      <c r="K5" s="493"/>
      <c r="L5" s="493"/>
      <c r="M5" s="494"/>
      <c r="N5" s="492" t="s">
        <v>221</v>
      </c>
      <c r="O5" s="493"/>
      <c r="P5" s="493"/>
      <c r="Q5" s="493"/>
      <c r="R5" s="494"/>
    </row>
    <row r="6" spans="1:20" ht="24.75" customHeight="1" thickBot="1">
      <c r="B6" s="175"/>
      <c r="C6" s="175"/>
      <c r="D6" s="175"/>
      <c r="E6" s="175"/>
      <c r="F6" s="175"/>
      <c r="G6" s="175"/>
      <c r="H6" s="175"/>
      <c r="I6" s="175"/>
      <c r="J6" s="475" t="s">
        <v>222</v>
      </c>
      <c r="K6" s="475"/>
      <c r="L6" s="475"/>
      <c r="M6" s="124"/>
      <c r="N6" s="482" t="s">
        <v>223</v>
      </c>
      <c r="O6" s="475"/>
      <c r="P6" s="475"/>
      <c r="Q6" s="475"/>
      <c r="R6" s="483"/>
    </row>
    <row r="7" spans="1:20" ht="24.75" customHeight="1">
      <c r="B7" s="175"/>
      <c r="C7" s="175"/>
      <c r="D7" s="175"/>
      <c r="E7" s="175"/>
      <c r="F7" s="175"/>
      <c r="G7" s="175"/>
      <c r="H7" s="175"/>
      <c r="I7" s="175"/>
      <c r="J7" s="476">
        <v>2014</v>
      </c>
      <c r="K7" s="477"/>
      <c r="L7" s="478"/>
      <c r="M7" s="124"/>
      <c r="N7" s="484">
        <v>2014</v>
      </c>
      <c r="O7" s="484"/>
      <c r="P7" s="484"/>
      <c r="Q7" s="176"/>
      <c r="R7" s="177"/>
    </row>
    <row r="8" spans="1:20" ht="24.75" customHeight="1">
      <c r="B8" s="175"/>
      <c r="C8" s="175"/>
      <c r="D8" s="175"/>
      <c r="E8" s="175"/>
      <c r="F8" s="175"/>
      <c r="G8" s="175"/>
      <c r="H8" s="175"/>
      <c r="I8" s="175"/>
      <c r="J8" s="178" t="s">
        <v>224</v>
      </c>
      <c r="K8" s="179" t="s">
        <v>225</v>
      </c>
      <c r="L8" s="180" t="s">
        <v>226</v>
      </c>
      <c r="M8" s="124"/>
      <c r="N8" s="178" t="s">
        <v>224</v>
      </c>
      <c r="O8" s="179" t="s">
        <v>225</v>
      </c>
      <c r="P8" s="180" t="s">
        <v>226</v>
      </c>
      <c r="Q8" s="181"/>
      <c r="R8" s="182"/>
    </row>
    <row r="9" spans="1:20" ht="24.75" customHeight="1">
      <c r="B9" s="175"/>
      <c r="C9" s="175"/>
      <c r="D9" s="175"/>
      <c r="E9" s="175"/>
      <c r="F9" s="175"/>
      <c r="G9" s="175"/>
      <c r="H9" s="175"/>
      <c r="I9" s="175"/>
      <c r="J9" s="183">
        <v>15</v>
      </c>
      <c r="K9" s="183">
        <v>0</v>
      </c>
      <c r="L9" s="184">
        <f>K9/J9</f>
        <v>0</v>
      </c>
      <c r="M9" s="124"/>
      <c r="N9" s="185">
        <v>840163</v>
      </c>
      <c r="O9" s="183">
        <v>540529</v>
      </c>
      <c r="P9" s="186">
        <f>O9/N9</f>
        <v>0.64336206188561029</v>
      </c>
      <c r="Q9" s="187"/>
      <c r="R9" s="188"/>
    </row>
    <row r="10" spans="1:20" ht="24.75" customHeight="1">
      <c r="B10" s="175"/>
      <c r="C10" s="175"/>
      <c r="D10" s="175"/>
      <c r="E10" s="175"/>
      <c r="F10" s="175"/>
      <c r="G10" s="175"/>
      <c r="H10" s="175"/>
      <c r="I10" s="175"/>
      <c r="J10" s="189"/>
      <c r="K10" s="189"/>
      <c r="L10" s="190"/>
      <c r="M10" s="124"/>
      <c r="N10" s="191"/>
      <c r="O10" s="124"/>
      <c r="P10" s="124"/>
      <c r="Q10" s="124"/>
      <c r="R10" s="192"/>
    </row>
    <row r="11" spans="1:20" ht="203.25" customHeight="1">
      <c r="B11" s="175"/>
      <c r="C11" s="175"/>
      <c r="D11" s="175"/>
      <c r="E11" s="175"/>
      <c r="F11" s="175"/>
      <c r="G11" s="175"/>
      <c r="H11" s="175"/>
      <c r="I11" s="175"/>
      <c r="J11" s="464" t="s">
        <v>299</v>
      </c>
      <c r="K11" s="464"/>
      <c r="L11" s="464"/>
      <c r="M11" s="464"/>
      <c r="N11" s="485" t="s">
        <v>301</v>
      </c>
      <c r="O11" s="464"/>
      <c r="P11" s="464"/>
      <c r="Q11" s="464"/>
      <c r="R11" s="486"/>
    </row>
    <row r="12" spans="1:20" ht="24.75" customHeight="1">
      <c r="B12" s="175"/>
      <c r="C12" s="175"/>
      <c r="D12" s="175"/>
      <c r="E12" s="175"/>
      <c r="F12" s="175"/>
      <c r="G12" s="175"/>
      <c r="H12" s="175"/>
      <c r="I12" s="175"/>
      <c r="J12" s="193"/>
      <c r="K12" s="194"/>
      <c r="L12" s="194"/>
      <c r="M12" s="194"/>
      <c r="N12" s="195"/>
      <c r="O12" s="196"/>
      <c r="P12" s="196"/>
      <c r="Q12" s="196"/>
      <c r="R12" s="197"/>
    </row>
    <row r="13" spans="1:20" s="22" customFormat="1" ht="27" customHeight="1">
      <c r="D13" s="198"/>
      <c r="E13" s="198"/>
      <c r="F13" s="199"/>
      <c r="G13" s="198"/>
      <c r="H13" s="198"/>
      <c r="I13" s="200"/>
      <c r="J13" s="469" t="s">
        <v>227</v>
      </c>
      <c r="K13" s="470"/>
      <c r="L13" s="470"/>
      <c r="M13" s="471"/>
      <c r="N13" s="195"/>
      <c r="O13" s="196"/>
      <c r="P13" s="196"/>
      <c r="Q13" s="196"/>
      <c r="R13" s="197"/>
    </row>
    <row r="14" spans="1:20" ht="12.75" customHeight="1">
      <c r="B14" s="201"/>
      <c r="C14" s="201"/>
      <c r="D14" s="201"/>
      <c r="E14" s="201"/>
      <c r="F14" s="201"/>
      <c r="G14" s="201"/>
      <c r="H14" s="201"/>
      <c r="I14" s="201"/>
      <c r="J14" s="472"/>
      <c r="K14" s="473"/>
      <c r="L14" s="473"/>
      <c r="M14" s="474"/>
      <c r="N14" s="195"/>
      <c r="O14" s="196"/>
      <c r="P14" s="196"/>
      <c r="Q14" s="196"/>
      <c r="R14" s="197"/>
    </row>
    <row r="15" spans="1:20" ht="30" customHeight="1" thickBot="1">
      <c r="B15" s="202"/>
      <c r="C15" s="202"/>
      <c r="D15" s="203"/>
      <c r="E15" s="203"/>
      <c r="F15" s="203"/>
      <c r="G15" s="203"/>
      <c r="H15" s="203"/>
      <c r="I15" s="203"/>
      <c r="J15" s="475" t="s">
        <v>228</v>
      </c>
      <c r="K15" s="475"/>
      <c r="L15" s="475"/>
      <c r="M15" s="475"/>
      <c r="N15" s="195"/>
      <c r="O15" s="196"/>
      <c r="P15" s="196"/>
      <c r="Q15" s="196"/>
      <c r="R15" s="197"/>
    </row>
    <row r="16" spans="1:20" ht="15" customHeight="1">
      <c r="A16" s="476">
        <v>2010</v>
      </c>
      <c r="B16" s="477"/>
      <c r="C16" s="478"/>
      <c r="D16" s="476">
        <v>2011</v>
      </c>
      <c r="E16" s="477"/>
      <c r="F16" s="478"/>
      <c r="G16" s="476">
        <v>2012</v>
      </c>
      <c r="H16" s="477"/>
      <c r="I16" s="478"/>
      <c r="J16" s="479">
        <v>2014</v>
      </c>
      <c r="K16" s="480"/>
      <c r="L16" s="481"/>
      <c r="M16" s="124"/>
      <c r="N16" s="195"/>
      <c r="O16" s="196"/>
      <c r="P16" s="196"/>
      <c r="Q16" s="196"/>
      <c r="R16" s="197"/>
    </row>
    <row r="17" spans="1:18" ht="25.5" customHeight="1">
      <c r="A17" s="204" t="s">
        <v>224</v>
      </c>
      <c r="B17" s="204" t="s">
        <v>194</v>
      </c>
      <c r="C17" s="205" t="s">
        <v>226</v>
      </c>
      <c r="D17" s="204" t="s">
        <v>224</v>
      </c>
      <c r="E17" s="204" t="s">
        <v>194</v>
      </c>
      <c r="F17" s="205" t="s">
        <v>226</v>
      </c>
      <c r="G17" s="204" t="s">
        <v>224</v>
      </c>
      <c r="H17" s="205" t="s">
        <v>225</v>
      </c>
      <c r="I17" s="205" t="s">
        <v>226</v>
      </c>
      <c r="J17" s="178" t="s">
        <v>224</v>
      </c>
      <c r="K17" s="179" t="s">
        <v>225</v>
      </c>
      <c r="L17" s="180" t="s">
        <v>226</v>
      </c>
      <c r="M17" s="124"/>
      <c r="N17" s="195"/>
      <c r="O17" s="196"/>
      <c r="P17" s="196"/>
      <c r="Q17" s="196"/>
      <c r="R17" s="197"/>
    </row>
    <row r="18" spans="1:18" ht="24.75" customHeight="1">
      <c r="A18" s="206" t="s">
        <v>229</v>
      </c>
      <c r="B18" s="183">
        <v>286617</v>
      </c>
      <c r="C18" s="206" t="s">
        <v>229</v>
      </c>
      <c r="D18" s="183">
        <v>686093</v>
      </c>
      <c r="E18" s="183">
        <v>686929</v>
      </c>
      <c r="F18" s="184">
        <f>E18/D18</f>
        <v>1.0012184937027488</v>
      </c>
      <c r="G18" s="183">
        <v>731130</v>
      </c>
      <c r="H18" s="183">
        <v>711668</v>
      </c>
      <c r="I18" s="184">
        <f>H18/G18</f>
        <v>0.97338093088780386</v>
      </c>
      <c r="J18" s="207">
        <v>26.9</v>
      </c>
      <c r="K18" s="208">
        <v>22.6</v>
      </c>
      <c r="L18" s="186">
        <f>+K18/J18</f>
        <v>0.84014869888475852</v>
      </c>
      <c r="M18" s="124"/>
      <c r="N18" s="195"/>
      <c r="O18" s="196"/>
      <c r="P18" s="196"/>
      <c r="Q18" s="196"/>
      <c r="R18" s="197"/>
    </row>
    <row r="19" spans="1:18" ht="24.75" customHeight="1">
      <c r="J19" s="124"/>
      <c r="K19" s="209"/>
      <c r="L19" s="124"/>
      <c r="M19" s="124"/>
      <c r="N19" s="195"/>
      <c r="O19" s="196"/>
      <c r="P19" s="196"/>
      <c r="Q19" s="196"/>
      <c r="R19" s="197"/>
    </row>
    <row r="20" spans="1:18" ht="298.5" customHeight="1">
      <c r="B20" s="210"/>
      <c r="C20" s="210"/>
      <c r="D20" s="210" t="s">
        <v>230</v>
      </c>
      <c r="E20" s="210"/>
      <c r="F20" s="210"/>
      <c r="G20" s="210"/>
      <c r="H20" s="210"/>
      <c r="I20" s="210"/>
      <c r="J20" s="464" t="s">
        <v>300</v>
      </c>
      <c r="K20" s="464"/>
      <c r="L20" s="464"/>
      <c r="M20" s="464"/>
      <c r="N20" s="195"/>
      <c r="O20" s="196"/>
      <c r="P20" s="196"/>
      <c r="Q20" s="196"/>
      <c r="R20" s="197"/>
    </row>
    <row r="21" spans="1:18" ht="24.75" customHeight="1">
      <c r="D21" s="196"/>
      <c r="E21" s="196"/>
      <c r="F21" s="211"/>
      <c r="G21" s="196"/>
      <c r="H21" s="196"/>
      <c r="I21" s="211"/>
      <c r="J21" s="212" t="s">
        <v>231</v>
      </c>
      <c r="K21" s="213"/>
      <c r="L21" s="213"/>
      <c r="M21" s="213"/>
      <c r="N21" s="214"/>
      <c r="O21" s="213"/>
      <c r="P21" s="213"/>
      <c r="Q21" s="213"/>
      <c r="R21" s="215"/>
    </row>
    <row r="22" spans="1:18" ht="21.75" customHeight="1">
      <c r="J22" s="216"/>
      <c r="K22" s="217"/>
      <c r="L22" s="218"/>
    </row>
    <row r="23" spans="1:18" ht="68.25" customHeight="1">
      <c r="J23" s="465" t="s">
        <v>232</v>
      </c>
      <c r="K23" s="465"/>
      <c r="L23" s="465"/>
      <c r="M23" s="465"/>
      <c r="N23" s="465"/>
      <c r="O23" s="465"/>
      <c r="P23" s="465"/>
      <c r="Q23" s="465"/>
      <c r="R23" s="465"/>
    </row>
    <row r="25" spans="1:18" ht="15.75" customHeight="1"/>
    <row r="26" spans="1:18" ht="20.25">
      <c r="J26" s="193" t="s">
        <v>233</v>
      </c>
      <c r="P26" s="368"/>
    </row>
    <row r="27" spans="1:18" ht="12" thickBot="1"/>
    <row r="28" spans="1:18" ht="30.75" thickBot="1">
      <c r="J28" s="219" t="s">
        <v>234</v>
      </c>
      <c r="K28" s="219" t="s">
        <v>235</v>
      </c>
      <c r="L28" s="219" t="s">
        <v>236</v>
      </c>
      <c r="M28" s="219" t="s">
        <v>237</v>
      </c>
      <c r="N28" s="219" t="s">
        <v>250</v>
      </c>
      <c r="O28" s="219" t="s">
        <v>238</v>
      </c>
    </row>
    <row r="29" spans="1:18" ht="75.75" thickBot="1">
      <c r="J29" s="224" t="s">
        <v>239</v>
      </c>
      <c r="K29" s="225" t="s">
        <v>240</v>
      </c>
      <c r="L29" s="225" t="s">
        <v>241</v>
      </c>
      <c r="M29" s="225">
        <v>1</v>
      </c>
      <c r="N29" s="225">
        <v>0</v>
      </c>
      <c r="O29" s="226">
        <v>0</v>
      </c>
    </row>
    <row r="30" spans="1:18" ht="75.75" thickBot="1">
      <c r="J30" s="224" t="s">
        <v>242</v>
      </c>
      <c r="K30" s="225" t="s">
        <v>240</v>
      </c>
      <c r="L30" s="225" t="s">
        <v>241</v>
      </c>
      <c r="M30" s="225">
        <v>1</v>
      </c>
      <c r="N30" s="225">
        <v>0</v>
      </c>
      <c r="O30" s="226">
        <v>0</v>
      </c>
    </row>
    <row r="31" spans="1:18" ht="45.75" thickBot="1">
      <c r="J31" s="224" t="s">
        <v>243</v>
      </c>
      <c r="K31" s="225" t="s">
        <v>244</v>
      </c>
      <c r="L31" s="225" t="s">
        <v>241</v>
      </c>
      <c r="M31" s="225">
        <v>120</v>
      </c>
      <c r="N31" s="225">
        <v>120</v>
      </c>
      <c r="O31" s="226">
        <v>1</v>
      </c>
    </row>
    <row r="32" spans="1:18" ht="45.75" thickBot="1">
      <c r="J32" s="224" t="s">
        <v>245</v>
      </c>
      <c r="K32" s="225" t="s">
        <v>244</v>
      </c>
      <c r="L32" s="225" t="s">
        <v>241</v>
      </c>
      <c r="M32" s="225">
        <v>15</v>
      </c>
      <c r="N32" s="225">
        <v>15</v>
      </c>
      <c r="O32" s="226">
        <v>1</v>
      </c>
    </row>
    <row r="33" spans="10:15" ht="60.75" thickBot="1">
      <c r="J33" s="220" t="s">
        <v>246</v>
      </c>
      <c r="K33" s="221" t="s">
        <v>240</v>
      </c>
      <c r="L33" s="222" t="s">
        <v>241</v>
      </c>
      <c r="M33" s="221">
        <v>10</v>
      </c>
      <c r="N33" s="221">
        <v>10</v>
      </c>
      <c r="O33" s="226">
        <v>1</v>
      </c>
    </row>
    <row r="34" spans="10:15" ht="75.75" thickBot="1">
      <c r="J34" s="220" t="s">
        <v>248</v>
      </c>
      <c r="K34" s="221" t="s">
        <v>240</v>
      </c>
      <c r="L34" s="222" t="s">
        <v>241</v>
      </c>
      <c r="M34" s="221">
        <v>10</v>
      </c>
      <c r="N34" s="222">
        <v>10</v>
      </c>
      <c r="O34" s="226">
        <v>1</v>
      </c>
    </row>
    <row r="35" spans="10:15" ht="12" customHeight="1">
      <c r="J35" s="466" t="s">
        <v>249</v>
      </c>
      <c r="K35" s="467"/>
      <c r="L35" s="467"/>
    </row>
    <row r="37" spans="10:15" ht="18.75">
      <c r="J37" s="468" t="s">
        <v>303</v>
      </c>
      <c r="K37" s="468"/>
      <c r="L37" s="468"/>
      <c r="M37" s="468"/>
      <c r="N37" s="468"/>
      <c r="O37" s="223">
        <f>AVERAGE(O29:O34)</f>
        <v>0.66666666666666663</v>
      </c>
    </row>
  </sheetData>
  <mergeCells count="22">
    <mergeCell ref="J1:P1"/>
    <mergeCell ref="J3:P3"/>
    <mergeCell ref="J4:M4"/>
    <mergeCell ref="N4:R4"/>
    <mergeCell ref="J5:M5"/>
    <mergeCell ref="N5:R5"/>
    <mergeCell ref="N6:R6"/>
    <mergeCell ref="J7:L7"/>
    <mergeCell ref="N7:P7"/>
    <mergeCell ref="J11:M11"/>
    <mergeCell ref="N11:R11"/>
    <mergeCell ref="A16:C16"/>
    <mergeCell ref="D16:F16"/>
    <mergeCell ref="G16:I16"/>
    <mergeCell ref="J16:L16"/>
    <mergeCell ref="J6:L6"/>
    <mergeCell ref="J20:M20"/>
    <mergeCell ref="J23:R23"/>
    <mergeCell ref="J35:L35"/>
    <mergeCell ref="J37:N37"/>
    <mergeCell ref="J13:M14"/>
    <mergeCell ref="J15:M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A7" workbookViewId="0">
      <selection activeCell="D12" sqref="D12"/>
    </sheetView>
  </sheetViews>
  <sheetFormatPr baseColWidth="10" defaultRowHeight="11.25"/>
  <cols>
    <col min="1" max="1" width="53.6640625" style="132" customWidth="1"/>
    <col min="2" max="2" width="9.33203125" style="132" hidden="1" customWidth="1"/>
    <col min="3" max="3" width="8.6640625" style="132" hidden="1" customWidth="1"/>
    <col min="4" max="4" width="26.83203125" style="132" customWidth="1"/>
    <col min="5" max="5" width="30.83203125" style="132" customWidth="1"/>
    <col min="6" max="6" width="12" style="132"/>
    <col min="7" max="16" width="0" style="132" hidden="1" customWidth="1"/>
    <col min="17" max="238" width="12" style="132"/>
    <col min="239" max="239" width="42.6640625" style="132" customWidth="1"/>
    <col min="240" max="240" width="0" style="132" hidden="1" customWidth="1"/>
    <col min="241" max="241" width="12" style="132"/>
    <col min="242" max="242" width="17" style="132" customWidth="1"/>
    <col min="243" max="243" width="0" style="132" hidden="1" customWidth="1"/>
    <col min="244" max="244" width="12" style="132"/>
    <col min="245" max="245" width="15.83203125" style="132" customWidth="1"/>
    <col min="246" max="246" width="0" style="132" hidden="1" customWidth="1"/>
    <col min="247" max="247" width="15" style="132" customWidth="1"/>
    <col min="248" max="250" width="16.33203125" style="132" customWidth="1"/>
    <col min="251" max="251" width="12" style="132"/>
    <col min="252" max="252" width="15.6640625" style="132" customWidth="1"/>
    <col min="253" max="253" width="0" style="132" hidden="1" customWidth="1"/>
    <col min="254" max="255" width="12" style="132"/>
    <col min="256" max="256" width="21.5" style="132" customWidth="1"/>
    <col min="257" max="257" width="20.6640625" style="132" customWidth="1"/>
    <col min="258" max="494" width="12" style="132"/>
    <col min="495" max="495" width="42.6640625" style="132" customWidth="1"/>
    <col min="496" max="496" width="0" style="132" hidden="1" customWidth="1"/>
    <col min="497" max="497" width="12" style="132"/>
    <col min="498" max="498" width="17" style="132" customWidth="1"/>
    <col min="499" max="499" width="0" style="132" hidden="1" customWidth="1"/>
    <col min="500" max="500" width="12" style="132"/>
    <col min="501" max="501" width="15.83203125" style="132" customWidth="1"/>
    <col min="502" max="502" width="0" style="132" hidden="1" customWidth="1"/>
    <col min="503" max="503" width="15" style="132" customWidth="1"/>
    <col min="504" max="506" width="16.33203125" style="132" customWidth="1"/>
    <col min="507" max="507" width="12" style="132"/>
    <col min="508" max="508" width="15.6640625" style="132" customWidth="1"/>
    <col min="509" max="509" width="0" style="132" hidden="1" customWidth="1"/>
    <col min="510" max="511" width="12" style="132"/>
    <col min="512" max="512" width="21.5" style="132" customWidth="1"/>
    <col min="513" max="513" width="20.6640625" style="132" customWidth="1"/>
    <col min="514" max="750" width="12" style="132"/>
    <col min="751" max="751" width="42.6640625" style="132" customWidth="1"/>
    <col min="752" max="752" width="0" style="132" hidden="1" customWidth="1"/>
    <col min="753" max="753" width="12" style="132"/>
    <col min="754" max="754" width="17" style="132" customWidth="1"/>
    <col min="755" max="755" width="0" style="132" hidden="1" customWidth="1"/>
    <col min="756" max="756" width="12" style="132"/>
    <col min="757" max="757" width="15.83203125" style="132" customWidth="1"/>
    <col min="758" max="758" width="0" style="132" hidden="1" customWidth="1"/>
    <col min="759" max="759" width="15" style="132" customWidth="1"/>
    <col min="760" max="762" width="16.33203125" style="132" customWidth="1"/>
    <col min="763" max="763" width="12" style="132"/>
    <col min="764" max="764" width="15.6640625" style="132" customWidth="1"/>
    <col min="765" max="765" width="0" style="132" hidden="1" customWidth="1"/>
    <col min="766" max="767" width="12" style="132"/>
    <col min="768" max="768" width="21.5" style="132" customWidth="1"/>
    <col min="769" max="769" width="20.6640625" style="132" customWidth="1"/>
    <col min="770" max="1006" width="12" style="132"/>
    <col min="1007" max="1007" width="42.6640625" style="132" customWidth="1"/>
    <col min="1008" max="1008" width="0" style="132" hidden="1" customWidth="1"/>
    <col min="1009" max="1009" width="12" style="132"/>
    <col min="1010" max="1010" width="17" style="132" customWidth="1"/>
    <col min="1011" max="1011" width="0" style="132" hidden="1" customWidth="1"/>
    <col min="1012" max="1012" width="12" style="132"/>
    <col min="1013" max="1013" width="15.83203125" style="132" customWidth="1"/>
    <col min="1014" max="1014" width="0" style="132" hidden="1" customWidth="1"/>
    <col min="1015" max="1015" width="15" style="132" customWidth="1"/>
    <col min="1016" max="1018" width="16.33203125" style="132" customWidth="1"/>
    <col min="1019" max="1019" width="12" style="132"/>
    <col min="1020" max="1020" width="15.6640625" style="132" customWidth="1"/>
    <col min="1021" max="1021" width="0" style="132" hidden="1" customWidth="1"/>
    <col min="1022" max="1023" width="12" style="132"/>
    <col min="1024" max="1024" width="21.5" style="132" customWidth="1"/>
    <col min="1025" max="1025" width="20.6640625" style="132" customWidth="1"/>
    <col min="1026" max="1262" width="12" style="132"/>
    <col min="1263" max="1263" width="42.6640625" style="132" customWidth="1"/>
    <col min="1264" max="1264" width="0" style="132" hidden="1" customWidth="1"/>
    <col min="1265" max="1265" width="12" style="132"/>
    <col min="1266" max="1266" width="17" style="132" customWidth="1"/>
    <col min="1267" max="1267" width="0" style="132" hidden="1" customWidth="1"/>
    <col min="1268" max="1268" width="12" style="132"/>
    <col min="1269" max="1269" width="15.83203125" style="132" customWidth="1"/>
    <col min="1270" max="1270" width="0" style="132" hidden="1" customWidth="1"/>
    <col min="1271" max="1271" width="15" style="132" customWidth="1"/>
    <col min="1272" max="1274" width="16.33203125" style="132" customWidth="1"/>
    <col min="1275" max="1275" width="12" style="132"/>
    <col min="1276" max="1276" width="15.6640625" style="132" customWidth="1"/>
    <col min="1277" max="1277" width="0" style="132" hidden="1" customWidth="1"/>
    <col min="1278" max="1279" width="12" style="132"/>
    <col min="1280" max="1280" width="21.5" style="132" customWidth="1"/>
    <col min="1281" max="1281" width="20.6640625" style="132" customWidth="1"/>
    <col min="1282" max="1518" width="12" style="132"/>
    <col min="1519" max="1519" width="42.6640625" style="132" customWidth="1"/>
    <col min="1520" max="1520" width="0" style="132" hidden="1" customWidth="1"/>
    <col min="1521" max="1521" width="12" style="132"/>
    <col min="1522" max="1522" width="17" style="132" customWidth="1"/>
    <col min="1523" max="1523" width="0" style="132" hidden="1" customWidth="1"/>
    <col min="1524" max="1524" width="12" style="132"/>
    <col min="1525" max="1525" width="15.83203125" style="132" customWidth="1"/>
    <col min="1526" max="1526" width="0" style="132" hidden="1" customWidth="1"/>
    <col min="1527" max="1527" width="15" style="132" customWidth="1"/>
    <col min="1528" max="1530" width="16.33203125" style="132" customWidth="1"/>
    <col min="1531" max="1531" width="12" style="132"/>
    <col min="1532" max="1532" width="15.6640625" style="132" customWidth="1"/>
    <col min="1533" max="1533" width="0" style="132" hidden="1" customWidth="1"/>
    <col min="1534" max="1535" width="12" style="132"/>
    <col min="1536" max="1536" width="21.5" style="132" customWidth="1"/>
    <col min="1537" max="1537" width="20.6640625" style="132" customWidth="1"/>
    <col min="1538" max="1774" width="12" style="132"/>
    <col min="1775" max="1775" width="42.6640625" style="132" customWidth="1"/>
    <col min="1776" max="1776" width="0" style="132" hidden="1" customWidth="1"/>
    <col min="1777" max="1777" width="12" style="132"/>
    <col min="1778" max="1778" width="17" style="132" customWidth="1"/>
    <col min="1779" max="1779" width="0" style="132" hidden="1" customWidth="1"/>
    <col min="1780" max="1780" width="12" style="132"/>
    <col min="1781" max="1781" width="15.83203125" style="132" customWidth="1"/>
    <col min="1782" max="1782" width="0" style="132" hidden="1" customWidth="1"/>
    <col min="1783" max="1783" width="15" style="132" customWidth="1"/>
    <col min="1784" max="1786" width="16.33203125" style="132" customWidth="1"/>
    <col min="1787" max="1787" width="12" style="132"/>
    <col min="1788" max="1788" width="15.6640625" style="132" customWidth="1"/>
    <col min="1789" max="1789" width="0" style="132" hidden="1" customWidth="1"/>
    <col min="1790" max="1791" width="12" style="132"/>
    <col min="1792" max="1792" width="21.5" style="132" customWidth="1"/>
    <col min="1793" max="1793" width="20.6640625" style="132" customWidth="1"/>
    <col min="1794" max="2030" width="12" style="132"/>
    <col min="2031" max="2031" width="42.6640625" style="132" customWidth="1"/>
    <col min="2032" max="2032" width="0" style="132" hidden="1" customWidth="1"/>
    <col min="2033" max="2033" width="12" style="132"/>
    <col min="2034" max="2034" width="17" style="132" customWidth="1"/>
    <col min="2035" max="2035" width="0" style="132" hidden="1" customWidth="1"/>
    <col min="2036" max="2036" width="12" style="132"/>
    <col min="2037" max="2037" width="15.83203125" style="132" customWidth="1"/>
    <col min="2038" max="2038" width="0" style="132" hidden="1" customWidth="1"/>
    <col min="2039" max="2039" width="15" style="132" customWidth="1"/>
    <col min="2040" max="2042" width="16.33203125" style="132" customWidth="1"/>
    <col min="2043" max="2043" width="12" style="132"/>
    <col min="2044" max="2044" width="15.6640625" style="132" customWidth="1"/>
    <col min="2045" max="2045" width="0" style="132" hidden="1" customWidth="1"/>
    <col min="2046" max="2047" width="12" style="132"/>
    <col min="2048" max="2048" width="21.5" style="132" customWidth="1"/>
    <col min="2049" max="2049" width="20.6640625" style="132" customWidth="1"/>
    <col min="2050" max="2286" width="12" style="132"/>
    <col min="2287" max="2287" width="42.6640625" style="132" customWidth="1"/>
    <col min="2288" max="2288" width="0" style="132" hidden="1" customWidth="1"/>
    <col min="2289" max="2289" width="12" style="132"/>
    <col min="2290" max="2290" width="17" style="132" customWidth="1"/>
    <col min="2291" max="2291" width="0" style="132" hidden="1" customWidth="1"/>
    <col min="2292" max="2292" width="12" style="132"/>
    <col min="2293" max="2293" width="15.83203125" style="132" customWidth="1"/>
    <col min="2294" max="2294" width="0" style="132" hidden="1" customWidth="1"/>
    <col min="2295" max="2295" width="15" style="132" customWidth="1"/>
    <col min="2296" max="2298" width="16.33203125" style="132" customWidth="1"/>
    <col min="2299" max="2299" width="12" style="132"/>
    <col min="2300" max="2300" width="15.6640625" style="132" customWidth="1"/>
    <col min="2301" max="2301" width="0" style="132" hidden="1" customWidth="1"/>
    <col min="2302" max="2303" width="12" style="132"/>
    <col min="2304" max="2304" width="21.5" style="132" customWidth="1"/>
    <col min="2305" max="2305" width="20.6640625" style="132" customWidth="1"/>
    <col min="2306" max="2542" width="12" style="132"/>
    <col min="2543" max="2543" width="42.6640625" style="132" customWidth="1"/>
    <col min="2544" max="2544" width="0" style="132" hidden="1" customWidth="1"/>
    <col min="2545" max="2545" width="12" style="132"/>
    <col min="2546" max="2546" width="17" style="132" customWidth="1"/>
    <col min="2547" max="2547" width="0" style="132" hidden="1" customWidth="1"/>
    <col min="2548" max="2548" width="12" style="132"/>
    <col min="2549" max="2549" width="15.83203125" style="132" customWidth="1"/>
    <col min="2550" max="2550" width="0" style="132" hidden="1" customWidth="1"/>
    <col min="2551" max="2551" width="15" style="132" customWidth="1"/>
    <col min="2552" max="2554" width="16.33203125" style="132" customWidth="1"/>
    <col min="2555" max="2555" width="12" style="132"/>
    <col min="2556" max="2556" width="15.6640625" style="132" customWidth="1"/>
    <col min="2557" max="2557" width="0" style="132" hidden="1" customWidth="1"/>
    <col min="2558" max="2559" width="12" style="132"/>
    <col min="2560" max="2560" width="21.5" style="132" customWidth="1"/>
    <col min="2561" max="2561" width="20.6640625" style="132" customWidth="1"/>
    <col min="2562" max="2798" width="12" style="132"/>
    <col min="2799" max="2799" width="42.6640625" style="132" customWidth="1"/>
    <col min="2800" max="2800" width="0" style="132" hidden="1" customWidth="1"/>
    <col min="2801" max="2801" width="12" style="132"/>
    <col min="2802" max="2802" width="17" style="132" customWidth="1"/>
    <col min="2803" max="2803" width="0" style="132" hidden="1" customWidth="1"/>
    <col min="2804" max="2804" width="12" style="132"/>
    <col min="2805" max="2805" width="15.83203125" style="132" customWidth="1"/>
    <col min="2806" max="2806" width="0" style="132" hidden="1" customWidth="1"/>
    <col min="2807" max="2807" width="15" style="132" customWidth="1"/>
    <col min="2808" max="2810" width="16.33203125" style="132" customWidth="1"/>
    <col min="2811" max="2811" width="12" style="132"/>
    <col min="2812" max="2812" width="15.6640625" style="132" customWidth="1"/>
    <col min="2813" max="2813" width="0" style="132" hidden="1" customWidth="1"/>
    <col min="2814" max="2815" width="12" style="132"/>
    <col min="2816" max="2816" width="21.5" style="132" customWidth="1"/>
    <col min="2817" max="2817" width="20.6640625" style="132" customWidth="1"/>
    <col min="2818" max="3054" width="12" style="132"/>
    <col min="3055" max="3055" width="42.6640625" style="132" customWidth="1"/>
    <col min="3056" max="3056" width="0" style="132" hidden="1" customWidth="1"/>
    <col min="3057" max="3057" width="12" style="132"/>
    <col min="3058" max="3058" width="17" style="132" customWidth="1"/>
    <col min="3059" max="3059" width="0" style="132" hidden="1" customWidth="1"/>
    <col min="3060" max="3060" width="12" style="132"/>
    <col min="3061" max="3061" width="15.83203125" style="132" customWidth="1"/>
    <col min="3062" max="3062" width="0" style="132" hidden="1" customWidth="1"/>
    <col min="3063" max="3063" width="15" style="132" customWidth="1"/>
    <col min="3064" max="3066" width="16.33203125" style="132" customWidth="1"/>
    <col min="3067" max="3067" width="12" style="132"/>
    <col min="3068" max="3068" width="15.6640625" style="132" customWidth="1"/>
    <col min="3069" max="3069" width="0" style="132" hidden="1" customWidth="1"/>
    <col min="3070" max="3071" width="12" style="132"/>
    <col min="3072" max="3072" width="21.5" style="132" customWidth="1"/>
    <col min="3073" max="3073" width="20.6640625" style="132" customWidth="1"/>
    <col min="3074" max="3310" width="12" style="132"/>
    <col min="3311" max="3311" width="42.6640625" style="132" customWidth="1"/>
    <col min="3312" max="3312" width="0" style="132" hidden="1" customWidth="1"/>
    <col min="3313" max="3313" width="12" style="132"/>
    <col min="3314" max="3314" width="17" style="132" customWidth="1"/>
    <col min="3315" max="3315" width="0" style="132" hidden="1" customWidth="1"/>
    <col min="3316" max="3316" width="12" style="132"/>
    <col min="3317" max="3317" width="15.83203125" style="132" customWidth="1"/>
    <col min="3318" max="3318" width="0" style="132" hidden="1" customWidth="1"/>
    <col min="3319" max="3319" width="15" style="132" customWidth="1"/>
    <col min="3320" max="3322" width="16.33203125" style="132" customWidth="1"/>
    <col min="3323" max="3323" width="12" style="132"/>
    <col min="3324" max="3324" width="15.6640625" style="132" customWidth="1"/>
    <col min="3325" max="3325" width="0" style="132" hidden="1" customWidth="1"/>
    <col min="3326" max="3327" width="12" style="132"/>
    <col min="3328" max="3328" width="21.5" style="132" customWidth="1"/>
    <col min="3329" max="3329" width="20.6640625" style="132" customWidth="1"/>
    <col min="3330" max="3566" width="12" style="132"/>
    <col min="3567" max="3567" width="42.6640625" style="132" customWidth="1"/>
    <col min="3568" max="3568" width="0" style="132" hidden="1" customWidth="1"/>
    <col min="3569" max="3569" width="12" style="132"/>
    <col min="3570" max="3570" width="17" style="132" customWidth="1"/>
    <col min="3571" max="3571" width="0" style="132" hidden="1" customWidth="1"/>
    <col min="3572" max="3572" width="12" style="132"/>
    <col min="3573" max="3573" width="15.83203125" style="132" customWidth="1"/>
    <col min="3574" max="3574" width="0" style="132" hidden="1" customWidth="1"/>
    <col min="3575" max="3575" width="15" style="132" customWidth="1"/>
    <col min="3576" max="3578" width="16.33203125" style="132" customWidth="1"/>
    <col min="3579" max="3579" width="12" style="132"/>
    <col min="3580" max="3580" width="15.6640625" style="132" customWidth="1"/>
    <col min="3581" max="3581" width="0" style="132" hidden="1" customWidth="1"/>
    <col min="3582" max="3583" width="12" style="132"/>
    <col min="3584" max="3584" width="21.5" style="132" customWidth="1"/>
    <col min="3585" max="3585" width="20.6640625" style="132" customWidth="1"/>
    <col min="3586" max="3822" width="12" style="132"/>
    <col min="3823" max="3823" width="42.6640625" style="132" customWidth="1"/>
    <col min="3824" max="3824" width="0" style="132" hidden="1" customWidth="1"/>
    <col min="3825" max="3825" width="12" style="132"/>
    <col min="3826" max="3826" width="17" style="132" customWidth="1"/>
    <col min="3827" max="3827" width="0" style="132" hidden="1" customWidth="1"/>
    <col min="3828" max="3828" width="12" style="132"/>
    <col min="3829" max="3829" width="15.83203125" style="132" customWidth="1"/>
    <col min="3830" max="3830" width="0" style="132" hidden="1" customWidth="1"/>
    <col min="3831" max="3831" width="15" style="132" customWidth="1"/>
    <col min="3832" max="3834" width="16.33203125" style="132" customWidth="1"/>
    <col min="3835" max="3835" width="12" style="132"/>
    <col min="3836" max="3836" width="15.6640625" style="132" customWidth="1"/>
    <col min="3837" max="3837" width="0" style="132" hidden="1" customWidth="1"/>
    <col min="3838" max="3839" width="12" style="132"/>
    <col min="3840" max="3840" width="21.5" style="132" customWidth="1"/>
    <col min="3841" max="3841" width="20.6640625" style="132" customWidth="1"/>
    <col min="3842" max="4078" width="12" style="132"/>
    <col min="4079" max="4079" width="42.6640625" style="132" customWidth="1"/>
    <col min="4080" max="4080" width="0" style="132" hidden="1" customWidth="1"/>
    <col min="4081" max="4081" width="12" style="132"/>
    <col min="4082" max="4082" width="17" style="132" customWidth="1"/>
    <col min="4083" max="4083" width="0" style="132" hidden="1" customWidth="1"/>
    <col min="4084" max="4084" width="12" style="132"/>
    <col min="4085" max="4085" width="15.83203125" style="132" customWidth="1"/>
    <col min="4086" max="4086" width="0" style="132" hidden="1" customWidth="1"/>
    <col min="4087" max="4087" width="15" style="132" customWidth="1"/>
    <col min="4088" max="4090" width="16.33203125" style="132" customWidth="1"/>
    <col min="4091" max="4091" width="12" style="132"/>
    <col min="4092" max="4092" width="15.6640625" style="132" customWidth="1"/>
    <col min="4093" max="4093" width="0" style="132" hidden="1" customWidth="1"/>
    <col min="4094" max="4095" width="12" style="132"/>
    <col min="4096" max="4096" width="21.5" style="132" customWidth="1"/>
    <col min="4097" max="4097" width="20.6640625" style="132" customWidth="1"/>
    <col min="4098" max="4334" width="12" style="132"/>
    <col min="4335" max="4335" width="42.6640625" style="132" customWidth="1"/>
    <col min="4336" max="4336" width="0" style="132" hidden="1" customWidth="1"/>
    <col min="4337" max="4337" width="12" style="132"/>
    <col min="4338" max="4338" width="17" style="132" customWidth="1"/>
    <col min="4339" max="4339" width="0" style="132" hidden="1" customWidth="1"/>
    <col min="4340" max="4340" width="12" style="132"/>
    <col min="4341" max="4341" width="15.83203125" style="132" customWidth="1"/>
    <col min="4342" max="4342" width="0" style="132" hidden="1" customWidth="1"/>
    <col min="4343" max="4343" width="15" style="132" customWidth="1"/>
    <col min="4344" max="4346" width="16.33203125" style="132" customWidth="1"/>
    <col min="4347" max="4347" width="12" style="132"/>
    <col min="4348" max="4348" width="15.6640625" style="132" customWidth="1"/>
    <col min="4349" max="4349" width="0" style="132" hidden="1" customWidth="1"/>
    <col min="4350" max="4351" width="12" style="132"/>
    <col min="4352" max="4352" width="21.5" style="132" customWidth="1"/>
    <col min="4353" max="4353" width="20.6640625" style="132" customWidth="1"/>
    <col min="4354" max="4590" width="12" style="132"/>
    <col min="4591" max="4591" width="42.6640625" style="132" customWidth="1"/>
    <col min="4592" max="4592" width="0" style="132" hidden="1" customWidth="1"/>
    <col min="4593" max="4593" width="12" style="132"/>
    <col min="4594" max="4594" width="17" style="132" customWidth="1"/>
    <col min="4595" max="4595" width="0" style="132" hidden="1" customWidth="1"/>
    <col min="4596" max="4596" width="12" style="132"/>
    <col min="4597" max="4597" width="15.83203125" style="132" customWidth="1"/>
    <col min="4598" max="4598" width="0" style="132" hidden="1" customWidth="1"/>
    <col min="4599" max="4599" width="15" style="132" customWidth="1"/>
    <col min="4600" max="4602" width="16.33203125" style="132" customWidth="1"/>
    <col min="4603" max="4603" width="12" style="132"/>
    <col min="4604" max="4604" width="15.6640625" style="132" customWidth="1"/>
    <col min="4605" max="4605" width="0" style="132" hidden="1" customWidth="1"/>
    <col min="4606" max="4607" width="12" style="132"/>
    <col min="4608" max="4608" width="21.5" style="132" customWidth="1"/>
    <col min="4609" max="4609" width="20.6640625" style="132" customWidth="1"/>
    <col min="4610" max="4846" width="12" style="132"/>
    <col min="4847" max="4847" width="42.6640625" style="132" customWidth="1"/>
    <col min="4848" max="4848" width="0" style="132" hidden="1" customWidth="1"/>
    <col min="4849" max="4849" width="12" style="132"/>
    <col min="4850" max="4850" width="17" style="132" customWidth="1"/>
    <col min="4851" max="4851" width="0" style="132" hidden="1" customWidth="1"/>
    <col min="4852" max="4852" width="12" style="132"/>
    <col min="4853" max="4853" width="15.83203125" style="132" customWidth="1"/>
    <col min="4854" max="4854" width="0" style="132" hidden="1" customWidth="1"/>
    <col min="4855" max="4855" width="15" style="132" customWidth="1"/>
    <col min="4856" max="4858" width="16.33203125" style="132" customWidth="1"/>
    <col min="4859" max="4859" width="12" style="132"/>
    <col min="4860" max="4860" width="15.6640625" style="132" customWidth="1"/>
    <col min="4861" max="4861" width="0" style="132" hidden="1" customWidth="1"/>
    <col min="4862" max="4863" width="12" style="132"/>
    <col min="4864" max="4864" width="21.5" style="132" customWidth="1"/>
    <col min="4865" max="4865" width="20.6640625" style="132" customWidth="1"/>
    <col min="4866" max="5102" width="12" style="132"/>
    <col min="5103" max="5103" width="42.6640625" style="132" customWidth="1"/>
    <col min="5104" max="5104" width="0" style="132" hidden="1" customWidth="1"/>
    <col min="5105" max="5105" width="12" style="132"/>
    <col min="5106" max="5106" width="17" style="132" customWidth="1"/>
    <col min="5107" max="5107" width="0" style="132" hidden="1" customWidth="1"/>
    <col min="5108" max="5108" width="12" style="132"/>
    <col min="5109" max="5109" width="15.83203125" style="132" customWidth="1"/>
    <col min="5110" max="5110" width="0" style="132" hidden="1" customWidth="1"/>
    <col min="5111" max="5111" width="15" style="132" customWidth="1"/>
    <col min="5112" max="5114" width="16.33203125" style="132" customWidth="1"/>
    <col min="5115" max="5115" width="12" style="132"/>
    <col min="5116" max="5116" width="15.6640625" style="132" customWidth="1"/>
    <col min="5117" max="5117" width="0" style="132" hidden="1" customWidth="1"/>
    <col min="5118" max="5119" width="12" style="132"/>
    <col min="5120" max="5120" width="21.5" style="132" customWidth="1"/>
    <col min="5121" max="5121" width="20.6640625" style="132" customWidth="1"/>
    <col min="5122" max="5358" width="12" style="132"/>
    <col min="5359" max="5359" width="42.6640625" style="132" customWidth="1"/>
    <col min="5360" max="5360" width="0" style="132" hidden="1" customWidth="1"/>
    <col min="5361" max="5361" width="12" style="132"/>
    <col min="5362" max="5362" width="17" style="132" customWidth="1"/>
    <col min="5363" max="5363" width="0" style="132" hidden="1" customWidth="1"/>
    <col min="5364" max="5364" width="12" style="132"/>
    <col min="5365" max="5365" width="15.83203125" style="132" customWidth="1"/>
    <col min="5366" max="5366" width="0" style="132" hidden="1" customWidth="1"/>
    <col min="5367" max="5367" width="15" style="132" customWidth="1"/>
    <col min="5368" max="5370" width="16.33203125" style="132" customWidth="1"/>
    <col min="5371" max="5371" width="12" style="132"/>
    <col min="5372" max="5372" width="15.6640625" style="132" customWidth="1"/>
    <col min="5373" max="5373" width="0" style="132" hidden="1" customWidth="1"/>
    <col min="5374" max="5375" width="12" style="132"/>
    <col min="5376" max="5376" width="21.5" style="132" customWidth="1"/>
    <col min="5377" max="5377" width="20.6640625" style="132" customWidth="1"/>
    <col min="5378" max="5614" width="12" style="132"/>
    <col min="5615" max="5615" width="42.6640625" style="132" customWidth="1"/>
    <col min="5616" max="5616" width="0" style="132" hidden="1" customWidth="1"/>
    <col min="5617" max="5617" width="12" style="132"/>
    <col min="5618" max="5618" width="17" style="132" customWidth="1"/>
    <col min="5619" max="5619" width="0" style="132" hidden="1" customWidth="1"/>
    <col min="5620" max="5620" width="12" style="132"/>
    <col min="5621" max="5621" width="15.83203125" style="132" customWidth="1"/>
    <col min="5622" max="5622" width="0" style="132" hidden="1" customWidth="1"/>
    <col min="5623" max="5623" width="15" style="132" customWidth="1"/>
    <col min="5624" max="5626" width="16.33203125" style="132" customWidth="1"/>
    <col min="5627" max="5627" width="12" style="132"/>
    <col min="5628" max="5628" width="15.6640625" style="132" customWidth="1"/>
    <col min="5629" max="5629" width="0" style="132" hidden="1" customWidth="1"/>
    <col min="5630" max="5631" width="12" style="132"/>
    <col min="5632" max="5632" width="21.5" style="132" customWidth="1"/>
    <col min="5633" max="5633" width="20.6640625" style="132" customWidth="1"/>
    <col min="5634" max="5870" width="12" style="132"/>
    <col min="5871" max="5871" width="42.6640625" style="132" customWidth="1"/>
    <col min="5872" max="5872" width="0" style="132" hidden="1" customWidth="1"/>
    <col min="5873" max="5873" width="12" style="132"/>
    <col min="5874" max="5874" width="17" style="132" customWidth="1"/>
    <col min="5875" max="5875" width="0" style="132" hidden="1" customWidth="1"/>
    <col min="5876" max="5876" width="12" style="132"/>
    <col min="5877" max="5877" width="15.83203125" style="132" customWidth="1"/>
    <col min="5878" max="5878" width="0" style="132" hidden="1" customWidth="1"/>
    <col min="5879" max="5879" width="15" style="132" customWidth="1"/>
    <col min="5880" max="5882" width="16.33203125" style="132" customWidth="1"/>
    <col min="5883" max="5883" width="12" style="132"/>
    <col min="5884" max="5884" width="15.6640625" style="132" customWidth="1"/>
    <col min="5885" max="5885" width="0" style="132" hidden="1" customWidth="1"/>
    <col min="5886" max="5887" width="12" style="132"/>
    <col min="5888" max="5888" width="21.5" style="132" customWidth="1"/>
    <col min="5889" max="5889" width="20.6640625" style="132" customWidth="1"/>
    <col min="5890" max="6126" width="12" style="132"/>
    <col min="6127" max="6127" width="42.6640625" style="132" customWidth="1"/>
    <col min="6128" max="6128" width="0" style="132" hidden="1" customWidth="1"/>
    <col min="6129" max="6129" width="12" style="132"/>
    <col min="6130" max="6130" width="17" style="132" customWidth="1"/>
    <col min="6131" max="6131" width="0" style="132" hidden="1" customWidth="1"/>
    <col min="6132" max="6132" width="12" style="132"/>
    <col min="6133" max="6133" width="15.83203125" style="132" customWidth="1"/>
    <col min="6134" max="6134" width="0" style="132" hidden="1" customWidth="1"/>
    <col min="6135" max="6135" width="15" style="132" customWidth="1"/>
    <col min="6136" max="6138" width="16.33203125" style="132" customWidth="1"/>
    <col min="6139" max="6139" width="12" style="132"/>
    <col min="6140" max="6140" width="15.6640625" style="132" customWidth="1"/>
    <col min="6141" max="6141" width="0" style="132" hidden="1" customWidth="1"/>
    <col min="6142" max="6143" width="12" style="132"/>
    <col min="6144" max="6144" width="21.5" style="132" customWidth="1"/>
    <col min="6145" max="6145" width="20.6640625" style="132" customWidth="1"/>
    <col min="6146" max="6382" width="12" style="132"/>
    <col min="6383" max="6383" width="42.6640625" style="132" customWidth="1"/>
    <col min="6384" max="6384" width="0" style="132" hidden="1" customWidth="1"/>
    <col min="6385" max="6385" width="12" style="132"/>
    <col min="6386" max="6386" width="17" style="132" customWidth="1"/>
    <col min="6387" max="6387" width="0" style="132" hidden="1" customWidth="1"/>
    <col min="6388" max="6388" width="12" style="132"/>
    <col min="6389" max="6389" width="15.83203125" style="132" customWidth="1"/>
    <col min="6390" max="6390" width="0" style="132" hidden="1" customWidth="1"/>
    <col min="6391" max="6391" width="15" style="132" customWidth="1"/>
    <col min="6392" max="6394" width="16.33203125" style="132" customWidth="1"/>
    <col min="6395" max="6395" width="12" style="132"/>
    <col min="6396" max="6396" width="15.6640625" style="132" customWidth="1"/>
    <col min="6397" max="6397" width="0" style="132" hidden="1" customWidth="1"/>
    <col min="6398" max="6399" width="12" style="132"/>
    <col min="6400" max="6400" width="21.5" style="132" customWidth="1"/>
    <col min="6401" max="6401" width="20.6640625" style="132" customWidth="1"/>
    <col min="6402" max="6638" width="12" style="132"/>
    <col min="6639" max="6639" width="42.6640625" style="132" customWidth="1"/>
    <col min="6640" max="6640" width="0" style="132" hidden="1" customWidth="1"/>
    <col min="6641" max="6641" width="12" style="132"/>
    <col min="6642" max="6642" width="17" style="132" customWidth="1"/>
    <col min="6643" max="6643" width="0" style="132" hidden="1" customWidth="1"/>
    <col min="6644" max="6644" width="12" style="132"/>
    <col min="6645" max="6645" width="15.83203125" style="132" customWidth="1"/>
    <col min="6646" max="6646" width="0" style="132" hidden="1" customWidth="1"/>
    <col min="6647" max="6647" width="15" style="132" customWidth="1"/>
    <col min="6648" max="6650" width="16.33203125" style="132" customWidth="1"/>
    <col min="6651" max="6651" width="12" style="132"/>
    <col min="6652" max="6652" width="15.6640625" style="132" customWidth="1"/>
    <col min="6653" max="6653" width="0" style="132" hidden="1" customWidth="1"/>
    <col min="6654" max="6655" width="12" style="132"/>
    <col min="6656" max="6656" width="21.5" style="132" customWidth="1"/>
    <col min="6657" max="6657" width="20.6640625" style="132" customWidth="1"/>
    <col min="6658" max="6894" width="12" style="132"/>
    <col min="6895" max="6895" width="42.6640625" style="132" customWidth="1"/>
    <col min="6896" max="6896" width="0" style="132" hidden="1" customWidth="1"/>
    <col min="6897" max="6897" width="12" style="132"/>
    <col min="6898" max="6898" width="17" style="132" customWidth="1"/>
    <col min="6899" max="6899" width="0" style="132" hidden="1" customWidth="1"/>
    <col min="6900" max="6900" width="12" style="132"/>
    <col min="6901" max="6901" width="15.83203125" style="132" customWidth="1"/>
    <col min="6902" max="6902" width="0" style="132" hidden="1" customWidth="1"/>
    <col min="6903" max="6903" width="15" style="132" customWidth="1"/>
    <col min="6904" max="6906" width="16.33203125" style="132" customWidth="1"/>
    <col min="6907" max="6907" width="12" style="132"/>
    <col min="6908" max="6908" width="15.6640625" style="132" customWidth="1"/>
    <col min="6909" max="6909" width="0" style="132" hidden="1" customWidth="1"/>
    <col min="6910" max="6911" width="12" style="132"/>
    <col min="6912" max="6912" width="21.5" style="132" customWidth="1"/>
    <col min="6913" max="6913" width="20.6640625" style="132" customWidth="1"/>
    <col min="6914" max="7150" width="12" style="132"/>
    <col min="7151" max="7151" width="42.6640625" style="132" customWidth="1"/>
    <col min="7152" max="7152" width="0" style="132" hidden="1" customWidth="1"/>
    <col min="7153" max="7153" width="12" style="132"/>
    <col min="7154" max="7154" width="17" style="132" customWidth="1"/>
    <col min="7155" max="7155" width="0" style="132" hidden="1" customWidth="1"/>
    <col min="7156" max="7156" width="12" style="132"/>
    <col min="7157" max="7157" width="15.83203125" style="132" customWidth="1"/>
    <col min="7158" max="7158" width="0" style="132" hidden="1" customWidth="1"/>
    <col min="7159" max="7159" width="15" style="132" customWidth="1"/>
    <col min="7160" max="7162" width="16.33203125" style="132" customWidth="1"/>
    <col min="7163" max="7163" width="12" style="132"/>
    <col min="7164" max="7164" width="15.6640625" style="132" customWidth="1"/>
    <col min="7165" max="7165" width="0" style="132" hidden="1" customWidth="1"/>
    <col min="7166" max="7167" width="12" style="132"/>
    <col min="7168" max="7168" width="21.5" style="132" customWidth="1"/>
    <col min="7169" max="7169" width="20.6640625" style="132" customWidth="1"/>
    <col min="7170" max="7406" width="12" style="132"/>
    <col min="7407" max="7407" width="42.6640625" style="132" customWidth="1"/>
    <col min="7408" max="7408" width="0" style="132" hidden="1" customWidth="1"/>
    <col min="7409" max="7409" width="12" style="132"/>
    <col min="7410" max="7410" width="17" style="132" customWidth="1"/>
    <col min="7411" max="7411" width="0" style="132" hidden="1" customWidth="1"/>
    <col min="7412" max="7412" width="12" style="132"/>
    <col min="7413" max="7413" width="15.83203125" style="132" customWidth="1"/>
    <col min="7414" max="7414" width="0" style="132" hidden="1" customWidth="1"/>
    <col min="7415" max="7415" width="15" style="132" customWidth="1"/>
    <col min="7416" max="7418" width="16.33203125" style="132" customWidth="1"/>
    <col min="7419" max="7419" width="12" style="132"/>
    <col min="7420" max="7420" width="15.6640625" style="132" customWidth="1"/>
    <col min="7421" max="7421" width="0" style="132" hidden="1" customWidth="1"/>
    <col min="7422" max="7423" width="12" style="132"/>
    <col min="7424" max="7424" width="21.5" style="132" customWidth="1"/>
    <col min="7425" max="7425" width="20.6640625" style="132" customWidth="1"/>
    <col min="7426" max="7662" width="12" style="132"/>
    <col min="7663" max="7663" width="42.6640625" style="132" customWidth="1"/>
    <col min="7664" max="7664" width="0" style="132" hidden="1" customWidth="1"/>
    <col min="7665" max="7665" width="12" style="132"/>
    <col min="7666" max="7666" width="17" style="132" customWidth="1"/>
    <col min="7667" max="7667" width="0" style="132" hidden="1" customWidth="1"/>
    <col min="7668" max="7668" width="12" style="132"/>
    <col min="7669" max="7669" width="15.83203125" style="132" customWidth="1"/>
    <col min="7670" max="7670" width="0" style="132" hidden="1" customWidth="1"/>
    <col min="7671" max="7671" width="15" style="132" customWidth="1"/>
    <col min="7672" max="7674" width="16.33203125" style="132" customWidth="1"/>
    <col min="7675" max="7675" width="12" style="132"/>
    <col min="7676" max="7676" width="15.6640625" style="132" customWidth="1"/>
    <col min="7677" max="7677" width="0" style="132" hidden="1" customWidth="1"/>
    <col min="7678" max="7679" width="12" style="132"/>
    <col min="7680" max="7680" width="21.5" style="132" customWidth="1"/>
    <col min="7681" max="7681" width="20.6640625" style="132" customWidth="1"/>
    <col min="7682" max="7918" width="12" style="132"/>
    <col min="7919" max="7919" width="42.6640625" style="132" customWidth="1"/>
    <col min="7920" max="7920" width="0" style="132" hidden="1" customWidth="1"/>
    <col min="7921" max="7921" width="12" style="132"/>
    <col min="7922" max="7922" width="17" style="132" customWidth="1"/>
    <col min="7923" max="7923" width="0" style="132" hidden="1" customWidth="1"/>
    <col min="7924" max="7924" width="12" style="132"/>
    <col min="7925" max="7925" width="15.83203125" style="132" customWidth="1"/>
    <col min="7926" max="7926" width="0" style="132" hidden="1" customWidth="1"/>
    <col min="7927" max="7927" width="15" style="132" customWidth="1"/>
    <col min="7928" max="7930" width="16.33203125" style="132" customWidth="1"/>
    <col min="7931" max="7931" width="12" style="132"/>
    <col min="7932" max="7932" width="15.6640625" style="132" customWidth="1"/>
    <col min="7933" max="7933" width="0" style="132" hidden="1" customWidth="1"/>
    <col min="7934" max="7935" width="12" style="132"/>
    <col min="7936" max="7936" width="21.5" style="132" customWidth="1"/>
    <col min="7937" max="7937" width="20.6640625" style="132" customWidth="1"/>
    <col min="7938" max="8174" width="12" style="132"/>
    <col min="8175" max="8175" width="42.6640625" style="132" customWidth="1"/>
    <col min="8176" max="8176" width="0" style="132" hidden="1" customWidth="1"/>
    <col min="8177" max="8177" width="12" style="132"/>
    <col min="8178" max="8178" width="17" style="132" customWidth="1"/>
    <col min="8179" max="8179" width="0" style="132" hidden="1" customWidth="1"/>
    <col min="8180" max="8180" width="12" style="132"/>
    <col min="8181" max="8181" width="15.83203125" style="132" customWidth="1"/>
    <col min="8182" max="8182" width="0" style="132" hidden="1" customWidth="1"/>
    <col min="8183" max="8183" width="15" style="132" customWidth="1"/>
    <col min="8184" max="8186" width="16.33203125" style="132" customWidth="1"/>
    <col min="8187" max="8187" width="12" style="132"/>
    <col min="8188" max="8188" width="15.6640625" style="132" customWidth="1"/>
    <col min="8189" max="8189" width="0" style="132" hidden="1" customWidth="1"/>
    <col min="8190" max="8191" width="12" style="132"/>
    <col min="8192" max="8192" width="21.5" style="132" customWidth="1"/>
    <col min="8193" max="8193" width="20.6640625" style="132" customWidth="1"/>
    <col min="8194" max="8430" width="12" style="132"/>
    <col min="8431" max="8431" width="42.6640625" style="132" customWidth="1"/>
    <col min="8432" max="8432" width="0" style="132" hidden="1" customWidth="1"/>
    <col min="8433" max="8433" width="12" style="132"/>
    <col min="8434" max="8434" width="17" style="132" customWidth="1"/>
    <col min="8435" max="8435" width="0" style="132" hidden="1" customWidth="1"/>
    <col min="8436" max="8436" width="12" style="132"/>
    <col min="8437" max="8437" width="15.83203125" style="132" customWidth="1"/>
    <col min="8438" max="8438" width="0" style="132" hidden="1" customWidth="1"/>
    <col min="8439" max="8439" width="15" style="132" customWidth="1"/>
    <col min="8440" max="8442" width="16.33203125" style="132" customWidth="1"/>
    <col min="8443" max="8443" width="12" style="132"/>
    <col min="8444" max="8444" width="15.6640625" style="132" customWidth="1"/>
    <col min="8445" max="8445" width="0" style="132" hidden="1" customWidth="1"/>
    <col min="8446" max="8447" width="12" style="132"/>
    <col min="8448" max="8448" width="21.5" style="132" customWidth="1"/>
    <col min="8449" max="8449" width="20.6640625" style="132" customWidth="1"/>
    <col min="8450" max="8686" width="12" style="132"/>
    <col min="8687" max="8687" width="42.6640625" style="132" customWidth="1"/>
    <col min="8688" max="8688" width="0" style="132" hidden="1" customWidth="1"/>
    <col min="8689" max="8689" width="12" style="132"/>
    <col min="8690" max="8690" width="17" style="132" customWidth="1"/>
    <col min="8691" max="8691" width="0" style="132" hidden="1" customWidth="1"/>
    <col min="8692" max="8692" width="12" style="132"/>
    <col min="8693" max="8693" width="15.83203125" style="132" customWidth="1"/>
    <col min="8694" max="8694" width="0" style="132" hidden="1" customWidth="1"/>
    <col min="8695" max="8695" width="15" style="132" customWidth="1"/>
    <col min="8696" max="8698" width="16.33203125" style="132" customWidth="1"/>
    <col min="8699" max="8699" width="12" style="132"/>
    <col min="8700" max="8700" width="15.6640625" style="132" customWidth="1"/>
    <col min="8701" max="8701" width="0" style="132" hidden="1" customWidth="1"/>
    <col min="8702" max="8703" width="12" style="132"/>
    <col min="8704" max="8704" width="21.5" style="132" customWidth="1"/>
    <col min="8705" max="8705" width="20.6640625" style="132" customWidth="1"/>
    <col min="8706" max="8942" width="12" style="132"/>
    <col min="8943" max="8943" width="42.6640625" style="132" customWidth="1"/>
    <col min="8944" max="8944" width="0" style="132" hidden="1" customWidth="1"/>
    <col min="8945" max="8945" width="12" style="132"/>
    <col min="8946" max="8946" width="17" style="132" customWidth="1"/>
    <col min="8947" max="8947" width="0" style="132" hidden="1" customWidth="1"/>
    <col min="8948" max="8948" width="12" style="132"/>
    <col min="8949" max="8949" width="15.83203125" style="132" customWidth="1"/>
    <col min="8950" max="8950" width="0" style="132" hidden="1" customWidth="1"/>
    <col min="8951" max="8951" width="15" style="132" customWidth="1"/>
    <col min="8952" max="8954" width="16.33203125" style="132" customWidth="1"/>
    <col min="8955" max="8955" width="12" style="132"/>
    <col min="8956" max="8956" width="15.6640625" style="132" customWidth="1"/>
    <col min="8957" max="8957" width="0" style="132" hidden="1" customWidth="1"/>
    <col min="8958" max="8959" width="12" style="132"/>
    <col min="8960" max="8960" width="21.5" style="132" customWidth="1"/>
    <col min="8961" max="8961" width="20.6640625" style="132" customWidth="1"/>
    <col min="8962" max="9198" width="12" style="132"/>
    <col min="9199" max="9199" width="42.6640625" style="132" customWidth="1"/>
    <col min="9200" max="9200" width="0" style="132" hidden="1" customWidth="1"/>
    <col min="9201" max="9201" width="12" style="132"/>
    <col min="9202" max="9202" width="17" style="132" customWidth="1"/>
    <col min="9203" max="9203" width="0" style="132" hidden="1" customWidth="1"/>
    <col min="9204" max="9204" width="12" style="132"/>
    <col min="9205" max="9205" width="15.83203125" style="132" customWidth="1"/>
    <col min="9206" max="9206" width="0" style="132" hidden="1" customWidth="1"/>
    <col min="9207" max="9207" width="15" style="132" customWidth="1"/>
    <col min="9208" max="9210" width="16.33203125" style="132" customWidth="1"/>
    <col min="9211" max="9211" width="12" style="132"/>
    <col min="9212" max="9212" width="15.6640625" style="132" customWidth="1"/>
    <col min="9213" max="9213" width="0" style="132" hidden="1" customWidth="1"/>
    <col min="9214" max="9215" width="12" style="132"/>
    <col min="9216" max="9216" width="21.5" style="132" customWidth="1"/>
    <col min="9217" max="9217" width="20.6640625" style="132" customWidth="1"/>
    <col min="9218" max="9454" width="12" style="132"/>
    <col min="9455" max="9455" width="42.6640625" style="132" customWidth="1"/>
    <col min="9456" max="9456" width="0" style="132" hidden="1" customWidth="1"/>
    <col min="9457" max="9457" width="12" style="132"/>
    <col min="9458" max="9458" width="17" style="132" customWidth="1"/>
    <col min="9459" max="9459" width="0" style="132" hidden="1" customWidth="1"/>
    <col min="9460" max="9460" width="12" style="132"/>
    <col min="9461" max="9461" width="15.83203125" style="132" customWidth="1"/>
    <col min="9462" max="9462" width="0" style="132" hidden="1" customWidth="1"/>
    <col min="9463" max="9463" width="15" style="132" customWidth="1"/>
    <col min="9464" max="9466" width="16.33203125" style="132" customWidth="1"/>
    <col min="9467" max="9467" width="12" style="132"/>
    <col min="9468" max="9468" width="15.6640625" style="132" customWidth="1"/>
    <col min="9469" max="9469" width="0" style="132" hidden="1" customWidth="1"/>
    <col min="9470" max="9471" width="12" style="132"/>
    <col min="9472" max="9472" width="21.5" style="132" customWidth="1"/>
    <col min="9473" max="9473" width="20.6640625" style="132" customWidth="1"/>
    <col min="9474" max="9710" width="12" style="132"/>
    <col min="9711" max="9711" width="42.6640625" style="132" customWidth="1"/>
    <col min="9712" max="9712" width="0" style="132" hidden="1" customWidth="1"/>
    <col min="9713" max="9713" width="12" style="132"/>
    <col min="9714" max="9714" width="17" style="132" customWidth="1"/>
    <col min="9715" max="9715" width="0" style="132" hidden="1" customWidth="1"/>
    <col min="9716" max="9716" width="12" style="132"/>
    <col min="9717" max="9717" width="15.83203125" style="132" customWidth="1"/>
    <col min="9718" max="9718" width="0" style="132" hidden="1" customWidth="1"/>
    <col min="9719" max="9719" width="15" style="132" customWidth="1"/>
    <col min="9720" max="9722" width="16.33203125" style="132" customWidth="1"/>
    <col min="9723" max="9723" width="12" style="132"/>
    <col min="9724" max="9724" width="15.6640625" style="132" customWidth="1"/>
    <col min="9725" max="9725" width="0" style="132" hidden="1" customWidth="1"/>
    <col min="9726" max="9727" width="12" style="132"/>
    <col min="9728" max="9728" width="21.5" style="132" customWidth="1"/>
    <col min="9729" max="9729" width="20.6640625" style="132" customWidth="1"/>
    <col min="9730" max="9966" width="12" style="132"/>
    <col min="9967" max="9967" width="42.6640625" style="132" customWidth="1"/>
    <col min="9968" max="9968" width="0" style="132" hidden="1" customWidth="1"/>
    <col min="9969" max="9969" width="12" style="132"/>
    <col min="9970" max="9970" width="17" style="132" customWidth="1"/>
    <col min="9971" max="9971" width="0" style="132" hidden="1" customWidth="1"/>
    <col min="9972" max="9972" width="12" style="132"/>
    <col min="9973" max="9973" width="15.83203125" style="132" customWidth="1"/>
    <col min="9974" max="9974" width="0" style="132" hidden="1" customWidth="1"/>
    <col min="9975" max="9975" width="15" style="132" customWidth="1"/>
    <col min="9976" max="9978" width="16.33203125" style="132" customWidth="1"/>
    <col min="9979" max="9979" width="12" style="132"/>
    <col min="9980" max="9980" width="15.6640625" style="132" customWidth="1"/>
    <col min="9981" max="9981" width="0" style="132" hidden="1" customWidth="1"/>
    <col min="9982" max="9983" width="12" style="132"/>
    <col min="9984" max="9984" width="21.5" style="132" customWidth="1"/>
    <col min="9985" max="9985" width="20.6640625" style="132" customWidth="1"/>
    <col min="9986" max="10222" width="12" style="132"/>
    <col min="10223" max="10223" width="42.6640625" style="132" customWidth="1"/>
    <col min="10224" max="10224" width="0" style="132" hidden="1" customWidth="1"/>
    <col min="10225" max="10225" width="12" style="132"/>
    <col min="10226" max="10226" width="17" style="132" customWidth="1"/>
    <col min="10227" max="10227" width="0" style="132" hidden="1" customWidth="1"/>
    <col min="10228" max="10228" width="12" style="132"/>
    <col min="10229" max="10229" width="15.83203125" style="132" customWidth="1"/>
    <col min="10230" max="10230" width="0" style="132" hidden="1" customWidth="1"/>
    <col min="10231" max="10231" width="15" style="132" customWidth="1"/>
    <col min="10232" max="10234" width="16.33203125" style="132" customWidth="1"/>
    <col min="10235" max="10235" width="12" style="132"/>
    <col min="10236" max="10236" width="15.6640625" style="132" customWidth="1"/>
    <col min="10237" max="10237" width="0" style="132" hidden="1" customWidth="1"/>
    <col min="10238" max="10239" width="12" style="132"/>
    <col min="10240" max="10240" width="21.5" style="132" customWidth="1"/>
    <col min="10241" max="10241" width="20.6640625" style="132" customWidth="1"/>
    <col min="10242" max="10478" width="12" style="132"/>
    <col min="10479" max="10479" width="42.6640625" style="132" customWidth="1"/>
    <col min="10480" max="10480" width="0" style="132" hidden="1" customWidth="1"/>
    <col min="10481" max="10481" width="12" style="132"/>
    <col min="10482" max="10482" width="17" style="132" customWidth="1"/>
    <col min="10483" max="10483" width="0" style="132" hidden="1" customWidth="1"/>
    <col min="10484" max="10484" width="12" style="132"/>
    <col min="10485" max="10485" width="15.83203125" style="132" customWidth="1"/>
    <col min="10486" max="10486" width="0" style="132" hidden="1" customWidth="1"/>
    <col min="10487" max="10487" width="15" style="132" customWidth="1"/>
    <col min="10488" max="10490" width="16.33203125" style="132" customWidth="1"/>
    <col min="10491" max="10491" width="12" style="132"/>
    <col min="10492" max="10492" width="15.6640625" style="132" customWidth="1"/>
    <col min="10493" max="10493" width="0" style="132" hidden="1" customWidth="1"/>
    <col min="10494" max="10495" width="12" style="132"/>
    <col min="10496" max="10496" width="21.5" style="132" customWidth="1"/>
    <col min="10497" max="10497" width="20.6640625" style="132" customWidth="1"/>
    <col min="10498" max="10734" width="12" style="132"/>
    <col min="10735" max="10735" width="42.6640625" style="132" customWidth="1"/>
    <col min="10736" max="10736" width="0" style="132" hidden="1" customWidth="1"/>
    <col min="10737" max="10737" width="12" style="132"/>
    <col min="10738" max="10738" width="17" style="132" customWidth="1"/>
    <col min="10739" max="10739" width="0" style="132" hidden="1" customWidth="1"/>
    <col min="10740" max="10740" width="12" style="132"/>
    <col min="10741" max="10741" width="15.83203125" style="132" customWidth="1"/>
    <col min="10742" max="10742" width="0" style="132" hidden="1" customWidth="1"/>
    <col min="10743" max="10743" width="15" style="132" customWidth="1"/>
    <col min="10744" max="10746" width="16.33203125" style="132" customWidth="1"/>
    <col min="10747" max="10747" width="12" style="132"/>
    <col min="10748" max="10748" width="15.6640625" style="132" customWidth="1"/>
    <col min="10749" max="10749" width="0" style="132" hidden="1" customWidth="1"/>
    <col min="10750" max="10751" width="12" style="132"/>
    <col min="10752" max="10752" width="21.5" style="132" customWidth="1"/>
    <col min="10753" max="10753" width="20.6640625" style="132" customWidth="1"/>
    <col min="10754" max="10990" width="12" style="132"/>
    <col min="10991" max="10991" width="42.6640625" style="132" customWidth="1"/>
    <col min="10992" max="10992" width="0" style="132" hidden="1" customWidth="1"/>
    <col min="10993" max="10993" width="12" style="132"/>
    <col min="10994" max="10994" width="17" style="132" customWidth="1"/>
    <col min="10995" max="10995" width="0" style="132" hidden="1" customWidth="1"/>
    <col min="10996" max="10996" width="12" style="132"/>
    <col min="10997" max="10997" width="15.83203125" style="132" customWidth="1"/>
    <col min="10998" max="10998" width="0" style="132" hidden="1" customWidth="1"/>
    <col min="10999" max="10999" width="15" style="132" customWidth="1"/>
    <col min="11000" max="11002" width="16.33203125" style="132" customWidth="1"/>
    <col min="11003" max="11003" width="12" style="132"/>
    <col min="11004" max="11004" width="15.6640625" style="132" customWidth="1"/>
    <col min="11005" max="11005" width="0" style="132" hidden="1" customWidth="1"/>
    <col min="11006" max="11007" width="12" style="132"/>
    <col min="11008" max="11008" width="21.5" style="132" customWidth="1"/>
    <col min="11009" max="11009" width="20.6640625" style="132" customWidth="1"/>
    <col min="11010" max="11246" width="12" style="132"/>
    <col min="11247" max="11247" width="42.6640625" style="132" customWidth="1"/>
    <col min="11248" max="11248" width="0" style="132" hidden="1" customWidth="1"/>
    <col min="11249" max="11249" width="12" style="132"/>
    <col min="11250" max="11250" width="17" style="132" customWidth="1"/>
    <col min="11251" max="11251" width="0" style="132" hidden="1" customWidth="1"/>
    <col min="11252" max="11252" width="12" style="132"/>
    <col min="11253" max="11253" width="15.83203125" style="132" customWidth="1"/>
    <col min="11254" max="11254" width="0" style="132" hidden="1" customWidth="1"/>
    <col min="11255" max="11255" width="15" style="132" customWidth="1"/>
    <col min="11256" max="11258" width="16.33203125" style="132" customWidth="1"/>
    <col min="11259" max="11259" width="12" style="132"/>
    <col min="11260" max="11260" width="15.6640625" style="132" customWidth="1"/>
    <col min="11261" max="11261" width="0" style="132" hidden="1" customWidth="1"/>
    <col min="11262" max="11263" width="12" style="132"/>
    <col min="11264" max="11264" width="21.5" style="132" customWidth="1"/>
    <col min="11265" max="11265" width="20.6640625" style="132" customWidth="1"/>
    <col min="11266" max="11502" width="12" style="132"/>
    <col min="11503" max="11503" width="42.6640625" style="132" customWidth="1"/>
    <col min="11504" max="11504" width="0" style="132" hidden="1" customWidth="1"/>
    <col min="11505" max="11505" width="12" style="132"/>
    <col min="11506" max="11506" width="17" style="132" customWidth="1"/>
    <col min="11507" max="11507" width="0" style="132" hidden="1" customWidth="1"/>
    <col min="11508" max="11508" width="12" style="132"/>
    <col min="11509" max="11509" width="15.83203125" style="132" customWidth="1"/>
    <col min="11510" max="11510" width="0" style="132" hidden="1" customWidth="1"/>
    <col min="11511" max="11511" width="15" style="132" customWidth="1"/>
    <col min="11512" max="11514" width="16.33203125" style="132" customWidth="1"/>
    <col min="11515" max="11515" width="12" style="132"/>
    <col min="11516" max="11516" width="15.6640625" style="132" customWidth="1"/>
    <col min="11517" max="11517" width="0" style="132" hidden="1" customWidth="1"/>
    <col min="11518" max="11519" width="12" style="132"/>
    <col min="11520" max="11520" width="21.5" style="132" customWidth="1"/>
    <col min="11521" max="11521" width="20.6640625" style="132" customWidth="1"/>
    <col min="11522" max="11758" width="12" style="132"/>
    <col min="11759" max="11759" width="42.6640625" style="132" customWidth="1"/>
    <col min="11760" max="11760" width="0" style="132" hidden="1" customWidth="1"/>
    <col min="11761" max="11761" width="12" style="132"/>
    <col min="11762" max="11762" width="17" style="132" customWidth="1"/>
    <col min="11763" max="11763" width="0" style="132" hidden="1" customWidth="1"/>
    <col min="11764" max="11764" width="12" style="132"/>
    <col min="11765" max="11765" width="15.83203125" style="132" customWidth="1"/>
    <col min="11766" max="11766" width="0" style="132" hidden="1" customWidth="1"/>
    <col min="11767" max="11767" width="15" style="132" customWidth="1"/>
    <col min="11768" max="11770" width="16.33203125" style="132" customWidth="1"/>
    <col min="11771" max="11771" width="12" style="132"/>
    <col min="11772" max="11772" width="15.6640625" style="132" customWidth="1"/>
    <col min="11773" max="11773" width="0" style="132" hidden="1" customWidth="1"/>
    <col min="11774" max="11775" width="12" style="132"/>
    <col min="11776" max="11776" width="21.5" style="132" customWidth="1"/>
    <col min="11777" max="11777" width="20.6640625" style="132" customWidth="1"/>
    <col min="11778" max="12014" width="12" style="132"/>
    <col min="12015" max="12015" width="42.6640625" style="132" customWidth="1"/>
    <col min="12016" max="12016" width="0" style="132" hidden="1" customWidth="1"/>
    <col min="12017" max="12017" width="12" style="132"/>
    <col min="12018" max="12018" width="17" style="132" customWidth="1"/>
    <col min="12019" max="12019" width="0" style="132" hidden="1" customWidth="1"/>
    <col min="12020" max="12020" width="12" style="132"/>
    <col min="12021" max="12021" width="15.83203125" style="132" customWidth="1"/>
    <col min="12022" max="12022" width="0" style="132" hidden="1" customWidth="1"/>
    <col min="12023" max="12023" width="15" style="132" customWidth="1"/>
    <col min="12024" max="12026" width="16.33203125" style="132" customWidth="1"/>
    <col min="12027" max="12027" width="12" style="132"/>
    <col min="12028" max="12028" width="15.6640625" style="132" customWidth="1"/>
    <col min="12029" max="12029" width="0" style="132" hidden="1" customWidth="1"/>
    <col min="12030" max="12031" width="12" style="132"/>
    <col min="12032" max="12032" width="21.5" style="132" customWidth="1"/>
    <col min="12033" max="12033" width="20.6640625" style="132" customWidth="1"/>
    <col min="12034" max="12270" width="12" style="132"/>
    <col min="12271" max="12271" width="42.6640625" style="132" customWidth="1"/>
    <col min="12272" max="12272" width="0" style="132" hidden="1" customWidth="1"/>
    <col min="12273" max="12273" width="12" style="132"/>
    <col min="12274" max="12274" width="17" style="132" customWidth="1"/>
    <col min="12275" max="12275" width="0" style="132" hidden="1" customWidth="1"/>
    <col min="12276" max="12276" width="12" style="132"/>
    <col min="12277" max="12277" width="15.83203125" style="132" customWidth="1"/>
    <col min="12278" max="12278" width="0" style="132" hidden="1" customWidth="1"/>
    <col min="12279" max="12279" width="15" style="132" customWidth="1"/>
    <col min="12280" max="12282" width="16.33203125" style="132" customWidth="1"/>
    <col min="12283" max="12283" width="12" style="132"/>
    <col min="12284" max="12284" width="15.6640625" style="132" customWidth="1"/>
    <col min="12285" max="12285" width="0" style="132" hidden="1" customWidth="1"/>
    <col min="12286" max="12287" width="12" style="132"/>
    <col min="12288" max="12288" width="21.5" style="132" customWidth="1"/>
    <col min="12289" max="12289" width="20.6640625" style="132" customWidth="1"/>
    <col min="12290" max="12526" width="12" style="132"/>
    <col min="12527" max="12527" width="42.6640625" style="132" customWidth="1"/>
    <col min="12528" max="12528" width="0" style="132" hidden="1" customWidth="1"/>
    <col min="12529" max="12529" width="12" style="132"/>
    <col min="12530" max="12530" width="17" style="132" customWidth="1"/>
    <col min="12531" max="12531" width="0" style="132" hidden="1" customWidth="1"/>
    <col min="12532" max="12532" width="12" style="132"/>
    <col min="12533" max="12533" width="15.83203125" style="132" customWidth="1"/>
    <col min="12534" max="12534" width="0" style="132" hidden="1" customWidth="1"/>
    <col min="12535" max="12535" width="15" style="132" customWidth="1"/>
    <col min="12536" max="12538" width="16.33203125" style="132" customWidth="1"/>
    <col min="12539" max="12539" width="12" style="132"/>
    <col min="12540" max="12540" width="15.6640625" style="132" customWidth="1"/>
    <col min="12541" max="12541" width="0" style="132" hidden="1" customWidth="1"/>
    <col min="12542" max="12543" width="12" style="132"/>
    <col min="12544" max="12544" width="21.5" style="132" customWidth="1"/>
    <col min="12545" max="12545" width="20.6640625" style="132" customWidth="1"/>
    <col min="12546" max="12782" width="12" style="132"/>
    <col min="12783" max="12783" width="42.6640625" style="132" customWidth="1"/>
    <col min="12784" max="12784" width="0" style="132" hidden="1" customWidth="1"/>
    <col min="12785" max="12785" width="12" style="132"/>
    <col min="12786" max="12786" width="17" style="132" customWidth="1"/>
    <col min="12787" max="12787" width="0" style="132" hidden="1" customWidth="1"/>
    <col min="12788" max="12788" width="12" style="132"/>
    <col min="12789" max="12789" width="15.83203125" style="132" customWidth="1"/>
    <col min="12790" max="12790" width="0" style="132" hidden="1" customWidth="1"/>
    <col min="12791" max="12791" width="15" style="132" customWidth="1"/>
    <col min="12792" max="12794" width="16.33203125" style="132" customWidth="1"/>
    <col min="12795" max="12795" width="12" style="132"/>
    <col min="12796" max="12796" width="15.6640625" style="132" customWidth="1"/>
    <col min="12797" max="12797" width="0" style="132" hidden="1" customWidth="1"/>
    <col min="12798" max="12799" width="12" style="132"/>
    <col min="12800" max="12800" width="21.5" style="132" customWidth="1"/>
    <col min="12801" max="12801" width="20.6640625" style="132" customWidth="1"/>
    <col min="12802" max="13038" width="12" style="132"/>
    <col min="13039" max="13039" width="42.6640625" style="132" customWidth="1"/>
    <col min="13040" max="13040" width="0" style="132" hidden="1" customWidth="1"/>
    <col min="13041" max="13041" width="12" style="132"/>
    <col min="13042" max="13042" width="17" style="132" customWidth="1"/>
    <col min="13043" max="13043" width="0" style="132" hidden="1" customWidth="1"/>
    <col min="13044" max="13044" width="12" style="132"/>
    <col min="13045" max="13045" width="15.83203125" style="132" customWidth="1"/>
    <col min="13046" max="13046" width="0" style="132" hidden="1" customWidth="1"/>
    <col min="13047" max="13047" width="15" style="132" customWidth="1"/>
    <col min="13048" max="13050" width="16.33203125" style="132" customWidth="1"/>
    <col min="13051" max="13051" width="12" style="132"/>
    <col min="13052" max="13052" width="15.6640625" style="132" customWidth="1"/>
    <col min="13053" max="13053" width="0" style="132" hidden="1" customWidth="1"/>
    <col min="13054" max="13055" width="12" style="132"/>
    <col min="13056" max="13056" width="21.5" style="132" customWidth="1"/>
    <col min="13057" max="13057" width="20.6640625" style="132" customWidth="1"/>
    <col min="13058" max="13294" width="12" style="132"/>
    <col min="13295" max="13295" width="42.6640625" style="132" customWidth="1"/>
    <col min="13296" max="13296" width="0" style="132" hidden="1" customWidth="1"/>
    <col min="13297" max="13297" width="12" style="132"/>
    <col min="13298" max="13298" width="17" style="132" customWidth="1"/>
    <col min="13299" max="13299" width="0" style="132" hidden="1" customWidth="1"/>
    <col min="13300" max="13300" width="12" style="132"/>
    <col min="13301" max="13301" width="15.83203125" style="132" customWidth="1"/>
    <col min="13302" max="13302" width="0" style="132" hidden="1" customWidth="1"/>
    <col min="13303" max="13303" width="15" style="132" customWidth="1"/>
    <col min="13304" max="13306" width="16.33203125" style="132" customWidth="1"/>
    <col min="13307" max="13307" width="12" style="132"/>
    <col min="13308" max="13308" width="15.6640625" style="132" customWidth="1"/>
    <col min="13309" max="13309" width="0" style="132" hidden="1" customWidth="1"/>
    <col min="13310" max="13311" width="12" style="132"/>
    <col min="13312" max="13312" width="21.5" style="132" customWidth="1"/>
    <col min="13313" max="13313" width="20.6640625" style="132" customWidth="1"/>
    <col min="13314" max="13550" width="12" style="132"/>
    <col min="13551" max="13551" width="42.6640625" style="132" customWidth="1"/>
    <col min="13552" max="13552" width="0" style="132" hidden="1" customWidth="1"/>
    <col min="13553" max="13553" width="12" style="132"/>
    <col min="13554" max="13554" width="17" style="132" customWidth="1"/>
    <col min="13555" max="13555" width="0" style="132" hidden="1" customWidth="1"/>
    <col min="13556" max="13556" width="12" style="132"/>
    <col min="13557" max="13557" width="15.83203125" style="132" customWidth="1"/>
    <col min="13558" max="13558" width="0" style="132" hidden="1" customWidth="1"/>
    <col min="13559" max="13559" width="15" style="132" customWidth="1"/>
    <col min="13560" max="13562" width="16.33203125" style="132" customWidth="1"/>
    <col min="13563" max="13563" width="12" style="132"/>
    <col min="13564" max="13564" width="15.6640625" style="132" customWidth="1"/>
    <col min="13565" max="13565" width="0" style="132" hidden="1" customWidth="1"/>
    <col min="13566" max="13567" width="12" style="132"/>
    <col min="13568" max="13568" width="21.5" style="132" customWidth="1"/>
    <col min="13569" max="13569" width="20.6640625" style="132" customWidth="1"/>
    <col min="13570" max="13806" width="12" style="132"/>
    <col min="13807" max="13807" width="42.6640625" style="132" customWidth="1"/>
    <col min="13808" max="13808" width="0" style="132" hidden="1" customWidth="1"/>
    <col min="13809" max="13809" width="12" style="132"/>
    <col min="13810" max="13810" width="17" style="132" customWidth="1"/>
    <col min="13811" max="13811" width="0" style="132" hidden="1" customWidth="1"/>
    <col min="13812" max="13812" width="12" style="132"/>
    <col min="13813" max="13813" width="15.83203125" style="132" customWidth="1"/>
    <col min="13814" max="13814" width="0" style="132" hidden="1" customWidth="1"/>
    <col min="13815" max="13815" width="15" style="132" customWidth="1"/>
    <col min="13816" max="13818" width="16.33203125" style="132" customWidth="1"/>
    <col min="13819" max="13819" width="12" style="132"/>
    <col min="13820" max="13820" width="15.6640625" style="132" customWidth="1"/>
    <col min="13821" max="13821" width="0" style="132" hidden="1" customWidth="1"/>
    <col min="13822" max="13823" width="12" style="132"/>
    <col min="13824" max="13824" width="21.5" style="132" customWidth="1"/>
    <col min="13825" max="13825" width="20.6640625" style="132" customWidth="1"/>
    <col min="13826" max="14062" width="12" style="132"/>
    <col min="14063" max="14063" width="42.6640625" style="132" customWidth="1"/>
    <col min="14064" max="14064" width="0" style="132" hidden="1" customWidth="1"/>
    <col min="14065" max="14065" width="12" style="132"/>
    <col min="14066" max="14066" width="17" style="132" customWidth="1"/>
    <col min="14067" max="14067" width="0" style="132" hidden="1" customWidth="1"/>
    <col min="14068" max="14068" width="12" style="132"/>
    <col min="14069" max="14069" width="15.83203125" style="132" customWidth="1"/>
    <col min="14070" max="14070" width="0" style="132" hidden="1" customWidth="1"/>
    <col min="14071" max="14071" width="15" style="132" customWidth="1"/>
    <col min="14072" max="14074" width="16.33203125" style="132" customWidth="1"/>
    <col min="14075" max="14075" width="12" style="132"/>
    <col min="14076" max="14076" width="15.6640625" style="132" customWidth="1"/>
    <col min="14077" max="14077" width="0" style="132" hidden="1" customWidth="1"/>
    <col min="14078" max="14079" width="12" style="132"/>
    <col min="14080" max="14080" width="21.5" style="132" customWidth="1"/>
    <col min="14081" max="14081" width="20.6640625" style="132" customWidth="1"/>
    <col min="14082" max="14318" width="12" style="132"/>
    <col min="14319" max="14319" width="42.6640625" style="132" customWidth="1"/>
    <col min="14320" max="14320" width="0" style="132" hidden="1" customWidth="1"/>
    <col min="14321" max="14321" width="12" style="132"/>
    <col min="14322" max="14322" width="17" style="132" customWidth="1"/>
    <col min="14323" max="14323" width="0" style="132" hidden="1" customWidth="1"/>
    <col min="14324" max="14324" width="12" style="132"/>
    <col min="14325" max="14325" width="15.83203125" style="132" customWidth="1"/>
    <col min="14326" max="14326" width="0" style="132" hidden="1" customWidth="1"/>
    <col min="14327" max="14327" width="15" style="132" customWidth="1"/>
    <col min="14328" max="14330" width="16.33203125" style="132" customWidth="1"/>
    <col min="14331" max="14331" width="12" style="132"/>
    <col min="14332" max="14332" width="15.6640625" style="132" customWidth="1"/>
    <col min="14333" max="14333" width="0" style="132" hidden="1" customWidth="1"/>
    <col min="14334" max="14335" width="12" style="132"/>
    <col min="14336" max="14336" width="21.5" style="132" customWidth="1"/>
    <col min="14337" max="14337" width="20.6640625" style="132" customWidth="1"/>
    <col min="14338" max="14574" width="12" style="132"/>
    <col min="14575" max="14575" width="42.6640625" style="132" customWidth="1"/>
    <col min="14576" max="14576" width="0" style="132" hidden="1" customWidth="1"/>
    <col min="14577" max="14577" width="12" style="132"/>
    <col min="14578" max="14578" width="17" style="132" customWidth="1"/>
    <col min="14579" max="14579" width="0" style="132" hidden="1" customWidth="1"/>
    <col min="14580" max="14580" width="12" style="132"/>
    <col min="14581" max="14581" width="15.83203125" style="132" customWidth="1"/>
    <col min="14582" max="14582" width="0" style="132" hidden="1" customWidth="1"/>
    <col min="14583" max="14583" width="15" style="132" customWidth="1"/>
    <col min="14584" max="14586" width="16.33203125" style="132" customWidth="1"/>
    <col min="14587" max="14587" width="12" style="132"/>
    <col min="14588" max="14588" width="15.6640625" style="132" customWidth="1"/>
    <col min="14589" max="14589" width="0" style="132" hidden="1" customWidth="1"/>
    <col min="14590" max="14591" width="12" style="132"/>
    <col min="14592" max="14592" width="21.5" style="132" customWidth="1"/>
    <col min="14593" max="14593" width="20.6640625" style="132" customWidth="1"/>
    <col min="14594" max="14830" width="12" style="132"/>
    <col min="14831" max="14831" width="42.6640625" style="132" customWidth="1"/>
    <col min="14832" max="14832" width="0" style="132" hidden="1" customWidth="1"/>
    <col min="14833" max="14833" width="12" style="132"/>
    <col min="14834" max="14834" width="17" style="132" customWidth="1"/>
    <col min="14835" max="14835" width="0" style="132" hidden="1" customWidth="1"/>
    <col min="14836" max="14836" width="12" style="132"/>
    <col min="14837" max="14837" width="15.83203125" style="132" customWidth="1"/>
    <col min="14838" max="14838" width="0" style="132" hidden="1" customWidth="1"/>
    <col min="14839" max="14839" width="15" style="132" customWidth="1"/>
    <col min="14840" max="14842" width="16.33203125" style="132" customWidth="1"/>
    <col min="14843" max="14843" width="12" style="132"/>
    <col min="14844" max="14844" width="15.6640625" style="132" customWidth="1"/>
    <col min="14845" max="14845" width="0" style="132" hidden="1" customWidth="1"/>
    <col min="14846" max="14847" width="12" style="132"/>
    <col min="14848" max="14848" width="21.5" style="132" customWidth="1"/>
    <col min="14849" max="14849" width="20.6640625" style="132" customWidth="1"/>
    <col min="14850" max="15086" width="12" style="132"/>
    <col min="15087" max="15087" width="42.6640625" style="132" customWidth="1"/>
    <col min="15088" max="15088" width="0" style="132" hidden="1" customWidth="1"/>
    <col min="15089" max="15089" width="12" style="132"/>
    <col min="15090" max="15090" width="17" style="132" customWidth="1"/>
    <col min="15091" max="15091" width="0" style="132" hidden="1" customWidth="1"/>
    <col min="15092" max="15092" width="12" style="132"/>
    <col min="15093" max="15093" width="15.83203125" style="132" customWidth="1"/>
    <col min="15094" max="15094" width="0" style="132" hidden="1" customWidth="1"/>
    <col min="15095" max="15095" width="15" style="132" customWidth="1"/>
    <col min="15096" max="15098" width="16.33203125" style="132" customWidth="1"/>
    <col min="15099" max="15099" width="12" style="132"/>
    <col min="15100" max="15100" width="15.6640625" style="132" customWidth="1"/>
    <col min="15101" max="15101" width="0" style="132" hidden="1" customWidth="1"/>
    <col min="15102" max="15103" width="12" style="132"/>
    <col min="15104" max="15104" width="21.5" style="132" customWidth="1"/>
    <col min="15105" max="15105" width="20.6640625" style="132" customWidth="1"/>
    <col min="15106" max="15342" width="12" style="132"/>
    <col min="15343" max="15343" width="42.6640625" style="132" customWidth="1"/>
    <col min="15344" max="15344" width="0" style="132" hidden="1" customWidth="1"/>
    <col min="15345" max="15345" width="12" style="132"/>
    <col min="15346" max="15346" width="17" style="132" customWidth="1"/>
    <col min="15347" max="15347" width="0" style="132" hidden="1" customWidth="1"/>
    <col min="15348" max="15348" width="12" style="132"/>
    <col min="15349" max="15349" width="15.83203125" style="132" customWidth="1"/>
    <col min="15350" max="15350" width="0" style="132" hidden="1" customWidth="1"/>
    <col min="15351" max="15351" width="15" style="132" customWidth="1"/>
    <col min="15352" max="15354" width="16.33203125" style="132" customWidth="1"/>
    <col min="15355" max="15355" width="12" style="132"/>
    <col min="15356" max="15356" width="15.6640625" style="132" customWidth="1"/>
    <col min="15357" max="15357" width="0" style="132" hidden="1" customWidth="1"/>
    <col min="15358" max="15359" width="12" style="132"/>
    <col min="15360" max="15360" width="21.5" style="132" customWidth="1"/>
    <col min="15361" max="15361" width="20.6640625" style="132" customWidth="1"/>
    <col min="15362" max="15598" width="12" style="132"/>
    <col min="15599" max="15599" width="42.6640625" style="132" customWidth="1"/>
    <col min="15600" max="15600" width="0" style="132" hidden="1" customWidth="1"/>
    <col min="15601" max="15601" width="12" style="132"/>
    <col min="15602" max="15602" width="17" style="132" customWidth="1"/>
    <col min="15603" max="15603" width="0" style="132" hidden="1" customWidth="1"/>
    <col min="15604" max="15604" width="12" style="132"/>
    <col min="15605" max="15605" width="15.83203125" style="132" customWidth="1"/>
    <col min="15606" max="15606" width="0" style="132" hidden="1" customWidth="1"/>
    <col min="15607" max="15607" width="15" style="132" customWidth="1"/>
    <col min="15608" max="15610" width="16.33203125" style="132" customWidth="1"/>
    <col min="15611" max="15611" width="12" style="132"/>
    <col min="15612" max="15612" width="15.6640625" style="132" customWidth="1"/>
    <col min="15613" max="15613" width="0" style="132" hidden="1" customWidth="1"/>
    <col min="15614" max="15615" width="12" style="132"/>
    <col min="15616" max="15616" width="21.5" style="132" customWidth="1"/>
    <col min="15617" max="15617" width="20.6640625" style="132" customWidth="1"/>
    <col min="15618" max="15854" width="12" style="132"/>
    <col min="15855" max="15855" width="42.6640625" style="132" customWidth="1"/>
    <col min="15856" max="15856" width="0" style="132" hidden="1" customWidth="1"/>
    <col min="15857" max="15857" width="12" style="132"/>
    <col min="15858" max="15858" width="17" style="132" customWidth="1"/>
    <col min="15859" max="15859" width="0" style="132" hidden="1" customWidth="1"/>
    <col min="15860" max="15860" width="12" style="132"/>
    <col min="15861" max="15861" width="15.83203125" style="132" customWidth="1"/>
    <col min="15862" max="15862" width="0" style="132" hidden="1" customWidth="1"/>
    <col min="15863" max="15863" width="15" style="132" customWidth="1"/>
    <col min="15864" max="15866" width="16.33203125" style="132" customWidth="1"/>
    <col min="15867" max="15867" width="12" style="132"/>
    <col min="15868" max="15868" width="15.6640625" style="132" customWidth="1"/>
    <col min="15869" max="15869" width="0" style="132" hidden="1" customWidth="1"/>
    <col min="15870" max="15871" width="12" style="132"/>
    <col min="15872" max="15872" width="21.5" style="132" customWidth="1"/>
    <col min="15873" max="15873" width="20.6640625" style="132" customWidth="1"/>
    <col min="15874" max="16110" width="12" style="132"/>
    <col min="16111" max="16111" width="42.6640625" style="132" customWidth="1"/>
    <col min="16112" max="16112" width="0" style="132" hidden="1" customWidth="1"/>
    <col min="16113" max="16113" width="12" style="132"/>
    <col min="16114" max="16114" width="17" style="132" customWidth="1"/>
    <col min="16115" max="16115" width="0" style="132" hidden="1" customWidth="1"/>
    <col min="16116" max="16116" width="12" style="132"/>
    <col min="16117" max="16117" width="15.83203125" style="132" customWidth="1"/>
    <col min="16118" max="16118" width="0" style="132" hidden="1" customWidth="1"/>
    <col min="16119" max="16119" width="15" style="132" customWidth="1"/>
    <col min="16120" max="16122" width="16.33203125" style="132" customWidth="1"/>
    <col min="16123" max="16123" width="12" style="132"/>
    <col min="16124" max="16124" width="15.6640625" style="132" customWidth="1"/>
    <col min="16125" max="16125" width="0" style="132" hidden="1" customWidth="1"/>
    <col min="16126" max="16127" width="12" style="132"/>
    <col min="16128" max="16128" width="21.5" style="132" customWidth="1"/>
    <col min="16129" max="16129" width="20.6640625" style="132" customWidth="1"/>
    <col min="16130" max="16384" width="12" style="132"/>
  </cols>
  <sheetData>
    <row r="1" spans="1:16">
      <c r="A1" s="441" t="s">
        <v>5</v>
      </c>
      <c r="B1" s="441"/>
      <c r="C1" s="441"/>
      <c r="D1" s="441"/>
      <c r="E1" s="441"/>
    </row>
    <row r="2" spans="1:16">
      <c r="A2" s="441" t="s">
        <v>254</v>
      </c>
      <c r="B2" s="441"/>
      <c r="C2" s="441"/>
      <c r="D2" s="441"/>
      <c r="E2" s="441"/>
    </row>
    <row r="3" spans="1:16">
      <c r="A3" s="441" t="s">
        <v>255</v>
      </c>
      <c r="B3" s="441"/>
      <c r="C3" s="441"/>
      <c r="D3" s="441"/>
      <c r="E3" s="441"/>
    </row>
    <row r="4" spans="1:16">
      <c r="A4" s="442" t="s">
        <v>190</v>
      </c>
      <c r="B4" s="442"/>
      <c r="C4" s="442"/>
      <c r="D4" s="442"/>
      <c r="E4" s="442"/>
    </row>
    <row r="5" spans="1:16" ht="18.75" customHeight="1">
      <c r="A5" s="496" t="s">
        <v>191</v>
      </c>
      <c r="B5" s="166"/>
      <c r="C5" s="167"/>
      <c r="D5" s="498" t="s">
        <v>192</v>
      </c>
      <c r="E5" s="499"/>
    </row>
    <row r="6" spans="1:16" ht="12" customHeight="1">
      <c r="A6" s="444"/>
      <c r="B6" s="227" t="s">
        <v>253</v>
      </c>
      <c r="C6" s="168" t="s">
        <v>104</v>
      </c>
      <c r="D6" s="449"/>
      <c r="E6" s="450"/>
    </row>
    <row r="7" spans="1:16" ht="24.75" customHeight="1">
      <c r="A7" s="444"/>
      <c r="B7" s="133" t="s">
        <v>247</v>
      </c>
      <c r="C7" s="133" t="s">
        <v>195</v>
      </c>
      <c r="D7" s="134" t="s">
        <v>194</v>
      </c>
      <c r="E7" s="134" t="s">
        <v>196</v>
      </c>
    </row>
    <row r="8" spans="1:16" ht="20.25" customHeight="1">
      <c r="A8" s="135" t="s">
        <v>197</v>
      </c>
      <c r="B8" s="137">
        <v>0.66900000000000004</v>
      </c>
      <c r="C8" s="136">
        <v>1</v>
      </c>
      <c r="D8" s="138">
        <v>0.68</v>
      </c>
      <c r="E8" s="138">
        <v>0.68</v>
      </c>
      <c r="G8" s="139" t="e">
        <f>AVERAGE(#REF!,#REF!,#REF!,#REF!,#REF!,#REF!,#REF!,#REF!,#REF!,#REF!)</f>
        <v>#REF!</v>
      </c>
      <c r="H8" s="139" t="e">
        <f>AVERAGE(#REF!,#REF!,#REF!,#REF!,#REF!,#REF!,#REF!,#REF!,#REF!,#REF!)</f>
        <v>#REF!</v>
      </c>
      <c r="I8" s="139" t="e">
        <f>AVERAGE(#REF!,#REF!,#REF!,#REF!,#REF!,#REF!,#REF!,#REF!,#REF!,#REF!,#REF!,#REF!,#REF!,#REF!,#REF!,#REF!)</f>
        <v>#REF!</v>
      </c>
      <c r="J8" s="139" t="e">
        <f>AVERAGE(#REF!,#REF!,#REF!,#REF!,#REF!,#REF!,#REF!,#REF!,#REF!,#REF!,#REF!,#REF!,#REF!,#REF!,#REF!,#REF!)</f>
        <v>#REF!</v>
      </c>
      <c r="K8" s="139" t="e">
        <f>AVERAGE(#REF!,#REF!)</f>
        <v>#REF!</v>
      </c>
      <c r="L8" s="139" t="e">
        <f>AVERAGE(#REF!,#REF!)</f>
        <v>#REF!</v>
      </c>
      <c r="M8" s="139" t="e">
        <f>AVERAGE(D10,D12,#REF!,D15,D16,D17,D21,D22,D23,D24,D36,D37,D38,D39,D40,D41,D9,D18,D19,D25,D26,D27,D28,D29,D30)</f>
        <v>#REF!</v>
      </c>
      <c r="N8" s="139">
        <f>AVERAGE(E10,E11,E12,E15,E16,E17,E21,E22,E23,E24,E36,E37,E38,E39,E40,E41,E9,E18,E19,E25,E26,E27,E28,E29,E30)</f>
        <v>0.71430434782608709</v>
      </c>
      <c r="O8" s="136" t="e">
        <f>AVERAGE(K8,M8)</f>
        <v>#REF!</v>
      </c>
      <c r="P8" s="136" t="e">
        <f>AVERAGE(L8,N8)</f>
        <v>#REF!</v>
      </c>
    </row>
    <row r="9" spans="1:16" ht="16.5" customHeight="1">
      <c r="A9" s="145" t="s">
        <v>251</v>
      </c>
      <c r="B9" s="143"/>
      <c r="C9" s="142">
        <v>1</v>
      </c>
      <c r="D9" s="144">
        <v>0.46</v>
      </c>
      <c r="E9" s="144">
        <v>0.46</v>
      </c>
      <c r="F9" s="146"/>
    </row>
    <row r="10" spans="1:16" ht="15">
      <c r="A10" s="147" t="s">
        <v>124</v>
      </c>
      <c r="B10" s="141">
        <v>0.66900000000000004</v>
      </c>
      <c r="C10" s="146">
        <v>1</v>
      </c>
      <c r="D10" s="146">
        <v>0.81</v>
      </c>
      <c r="E10" s="146">
        <v>0.81</v>
      </c>
      <c r="F10" s="146"/>
    </row>
    <row r="11" spans="1:16" ht="15">
      <c r="A11" s="148" t="s">
        <v>125</v>
      </c>
      <c r="B11" s="141">
        <v>0.66900000000000004</v>
      </c>
      <c r="C11" s="146">
        <v>1</v>
      </c>
      <c r="D11" s="146">
        <v>0.78</v>
      </c>
      <c r="E11" s="146">
        <v>0.78</v>
      </c>
    </row>
    <row r="12" spans="1:16" ht="15">
      <c r="A12" s="148" t="s">
        <v>126</v>
      </c>
      <c r="B12" s="141">
        <v>0.66900000000000004</v>
      </c>
      <c r="C12" s="146">
        <v>1</v>
      </c>
      <c r="D12" s="146">
        <v>0.49399999999999999</v>
      </c>
      <c r="E12" s="146">
        <v>0.49399999999999999</v>
      </c>
    </row>
    <row r="13" spans="1:16" ht="15">
      <c r="A13" s="149" t="s">
        <v>14</v>
      </c>
      <c r="B13" s="143"/>
      <c r="C13" s="142"/>
      <c r="D13" s="144">
        <v>0.72</v>
      </c>
      <c r="E13" s="144">
        <v>0.72</v>
      </c>
    </row>
    <row r="14" spans="1:16" s="151" customFormat="1" ht="15">
      <c r="A14" s="150" t="s">
        <v>199</v>
      </c>
      <c r="B14" s="141">
        <v>0.66900000000000004</v>
      </c>
      <c r="C14" s="140"/>
      <c r="D14" s="146" t="s">
        <v>198</v>
      </c>
      <c r="E14" s="146" t="s">
        <v>198</v>
      </c>
      <c r="F14" s="151" t="s">
        <v>252</v>
      </c>
    </row>
    <row r="15" spans="1:16" ht="15">
      <c r="A15" s="147" t="s">
        <v>200</v>
      </c>
      <c r="B15" s="141">
        <v>0.66900000000000004</v>
      </c>
      <c r="C15" s="146">
        <v>1</v>
      </c>
      <c r="D15" s="146">
        <v>0.65</v>
      </c>
      <c r="E15" s="146">
        <v>0.65</v>
      </c>
    </row>
    <row r="16" spans="1:16" ht="15">
      <c r="A16" s="147" t="s">
        <v>127</v>
      </c>
      <c r="B16" s="141">
        <v>0.66900000000000004</v>
      </c>
      <c r="C16" s="146">
        <v>1</v>
      </c>
      <c r="D16" s="146">
        <v>0.67</v>
      </c>
      <c r="E16" s="146">
        <v>0.67</v>
      </c>
    </row>
    <row r="17" spans="1:5" ht="15">
      <c r="A17" s="147" t="s">
        <v>128</v>
      </c>
      <c r="B17" s="141">
        <v>0.66900000000000004</v>
      </c>
      <c r="C17" s="146">
        <v>1</v>
      </c>
      <c r="D17" s="146">
        <v>0.9</v>
      </c>
      <c r="E17" s="146">
        <v>0.9</v>
      </c>
    </row>
    <row r="18" spans="1:5" ht="13.5" customHeight="1">
      <c r="A18" s="147" t="s">
        <v>201</v>
      </c>
      <c r="B18" s="152"/>
      <c r="C18" s="146">
        <v>1</v>
      </c>
      <c r="D18" s="146">
        <v>1</v>
      </c>
      <c r="E18" s="146">
        <v>1</v>
      </c>
    </row>
    <row r="19" spans="1:5" ht="14.25" customHeight="1">
      <c r="A19" s="147" t="s">
        <v>202</v>
      </c>
      <c r="B19" s="152"/>
      <c r="C19" s="146">
        <v>1</v>
      </c>
      <c r="D19" s="146">
        <v>0.31</v>
      </c>
      <c r="E19" s="146">
        <v>0.31</v>
      </c>
    </row>
    <row r="20" spans="1:5" ht="16.5" customHeight="1">
      <c r="A20" s="149" t="s">
        <v>129</v>
      </c>
      <c r="B20" s="143"/>
      <c r="C20" s="142"/>
      <c r="D20" s="144">
        <v>0.77</v>
      </c>
      <c r="E20" s="144">
        <v>0.77</v>
      </c>
    </row>
    <row r="21" spans="1:5" ht="15" customHeight="1">
      <c r="A21" s="153" t="s">
        <v>203</v>
      </c>
      <c r="B21" s="141">
        <v>0.66900000000000004</v>
      </c>
      <c r="C21" s="146">
        <v>1</v>
      </c>
      <c r="D21" s="146"/>
      <c r="E21" s="146"/>
    </row>
    <row r="22" spans="1:5" ht="16.5" customHeight="1">
      <c r="A22" s="145" t="s">
        <v>32</v>
      </c>
      <c r="B22" s="143">
        <v>0.66900000000000004</v>
      </c>
      <c r="C22" s="142">
        <v>1</v>
      </c>
      <c r="D22" s="154">
        <v>0.61</v>
      </c>
      <c r="E22" s="154">
        <v>0.61</v>
      </c>
    </row>
    <row r="23" spans="1:5" ht="15">
      <c r="A23" s="145" t="s">
        <v>130</v>
      </c>
      <c r="B23" s="143">
        <v>0.66900000000000004</v>
      </c>
      <c r="C23" s="142">
        <v>1</v>
      </c>
      <c r="D23" s="154">
        <v>0.62</v>
      </c>
      <c r="E23" s="154">
        <v>0.62</v>
      </c>
    </row>
    <row r="24" spans="1:5" ht="18" customHeight="1">
      <c r="A24" s="145" t="s">
        <v>13</v>
      </c>
      <c r="B24" s="143">
        <v>0.66900000000000004</v>
      </c>
      <c r="C24" s="142">
        <v>1</v>
      </c>
      <c r="D24" s="154">
        <v>0.54</v>
      </c>
      <c r="E24" s="154">
        <v>0.54</v>
      </c>
    </row>
    <row r="25" spans="1:5" ht="18.75" customHeight="1">
      <c r="A25" s="145" t="s">
        <v>204</v>
      </c>
      <c r="B25" s="155"/>
      <c r="C25" s="142">
        <v>1</v>
      </c>
      <c r="D25" s="154">
        <v>0.63500000000000001</v>
      </c>
      <c r="E25" s="154">
        <v>0.63500000000000001</v>
      </c>
    </row>
    <row r="26" spans="1:5" ht="15">
      <c r="A26" s="145" t="s">
        <v>205</v>
      </c>
      <c r="B26" s="149"/>
      <c r="C26" s="142">
        <v>1</v>
      </c>
      <c r="D26" s="154">
        <v>0.45</v>
      </c>
      <c r="E26" s="154"/>
    </row>
    <row r="27" spans="1:5" ht="15">
      <c r="A27" s="145" t="s">
        <v>206</v>
      </c>
      <c r="B27" s="149"/>
      <c r="C27" s="142">
        <v>1</v>
      </c>
      <c r="D27" s="154">
        <v>0.88</v>
      </c>
      <c r="E27" s="154">
        <v>0.88</v>
      </c>
    </row>
    <row r="28" spans="1:5" ht="15">
      <c r="A28" s="145" t="s">
        <v>207</v>
      </c>
      <c r="B28" s="149"/>
      <c r="C28" s="142">
        <v>1</v>
      </c>
      <c r="D28" s="154">
        <v>0.79</v>
      </c>
      <c r="E28" s="154">
        <v>0.79</v>
      </c>
    </row>
    <row r="29" spans="1:5" ht="15">
      <c r="A29" s="145" t="s">
        <v>208</v>
      </c>
      <c r="B29" s="149"/>
      <c r="C29" s="142">
        <v>1</v>
      </c>
      <c r="D29" s="154">
        <v>1</v>
      </c>
      <c r="E29" s="154">
        <v>1</v>
      </c>
    </row>
    <row r="30" spans="1:5" ht="15">
      <c r="A30" s="145" t="s">
        <v>209</v>
      </c>
      <c r="B30" s="149"/>
      <c r="C30" s="142">
        <v>1</v>
      </c>
      <c r="D30" s="154">
        <v>0.76</v>
      </c>
      <c r="E30" s="154">
        <v>0.76</v>
      </c>
    </row>
    <row r="31" spans="1:5" ht="12" hidden="1">
      <c r="A31" s="156"/>
      <c r="B31" s="157"/>
      <c r="C31" s="158"/>
      <c r="D31" s="158"/>
      <c r="E31" s="158"/>
    </row>
    <row r="32" spans="1:5" ht="15.75">
      <c r="A32" s="497" t="s">
        <v>210</v>
      </c>
      <c r="B32" s="497"/>
      <c r="C32" s="497"/>
      <c r="D32" s="497"/>
      <c r="E32" s="497"/>
    </row>
    <row r="33" spans="1:5" ht="26.25" customHeight="1">
      <c r="A33" s="495" t="s">
        <v>211</v>
      </c>
      <c r="B33" s="451" t="s">
        <v>193</v>
      </c>
      <c r="C33" s="169"/>
      <c r="D33" s="495" t="s">
        <v>212</v>
      </c>
      <c r="E33" s="496"/>
    </row>
    <row r="34" spans="1:5" ht="22.5" customHeight="1">
      <c r="A34" s="461"/>
      <c r="B34" s="451"/>
      <c r="C34" s="170"/>
      <c r="D34" s="459"/>
      <c r="E34" s="460"/>
    </row>
    <row r="35" spans="1:5" ht="25.5" customHeight="1">
      <c r="A35" s="459"/>
      <c r="B35" s="133" t="s">
        <v>247</v>
      </c>
      <c r="C35" s="133"/>
      <c r="D35" s="133" t="s">
        <v>194</v>
      </c>
      <c r="E35" s="133" t="s">
        <v>196</v>
      </c>
    </row>
    <row r="36" spans="1:5" ht="15">
      <c r="A36" s="159" t="s">
        <v>213</v>
      </c>
      <c r="B36" s="143">
        <v>0.66900000000000004</v>
      </c>
      <c r="C36" s="142">
        <v>1</v>
      </c>
      <c r="D36" s="160">
        <v>0.56999999999999995</v>
      </c>
      <c r="E36" s="160">
        <v>0.56999999999999995</v>
      </c>
    </row>
    <row r="37" spans="1:5" ht="15">
      <c r="A37" s="159" t="s">
        <v>214</v>
      </c>
      <c r="B37" s="143">
        <v>0.66900000000000004</v>
      </c>
      <c r="C37" s="142">
        <v>1</v>
      </c>
      <c r="D37" s="160">
        <v>0.8</v>
      </c>
      <c r="E37" s="160">
        <v>0.8</v>
      </c>
    </row>
    <row r="38" spans="1:5" ht="15">
      <c r="A38" s="159" t="s">
        <v>215</v>
      </c>
      <c r="B38" s="143">
        <v>0.66900000000000004</v>
      </c>
      <c r="C38" s="142">
        <v>1</v>
      </c>
      <c r="D38" s="160">
        <v>0.78</v>
      </c>
      <c r="E38" s="160">
        <v>0.78</v>
      </c>
    </row>
    <row r="39" spans="1:5" ht="15">
      <c r="A39" s="159" t="s">
        <v>216</v>
      </c>
      <c r="B39" s="143">
        <v>0.66900000000000004</v>
      </c>
      <c r="C39" s="142">
        <v>1</v>
      </c>
      <c r="D39" s="160">
        <v>0.75</v>
      </c>
      <c r="E39" s="160">
        <v>0.75</v>
      </c>
    </row>
    <row r="40" spans="1:5" ht="15">
      <c r="A40" s="159" t="s">
        <v>217</v>
      </c>
      <c r="B40" s="143">
        <v>0.66900000000000004</v>
      </c>
      <c r="C40" s="142">
        <v>1</v>
      </c>
      <c r="D40" s="160">
        <v>0.84</v>
      </c>
      <c r="E40" s="160">
        <v>0.84</v>
      </c>
    </row>
    <row r="41" spans="1:5" ht="15">
      <c r="A41" s="159" t="s">
        <v>218</v>
      </c>
      <c r="B41" s="143">
        <v>0.66900000000000004</v>
      </c>
      <c r="C41" s="142">
        <v>1</v>
      </c>
      <c r="D41" s="160">
        <v>0.78</v>
      </c>
      <c r="E41" s="160">
        <v>0.78</v>
      </c>
    </row>
    <row r="42" spans="1:5">
      <c r="A42" s="161"/>
      <c r="B42" s="161"/>
      <c r="C42" s="161"/>
      <c r="D42" s="161"/>
      <c r="E42" s="162"/>
    </row>
    <row r="43" spans="1:5">
      <c r="A43" s="163"/>
      <c r="B43" s="163"/>
      <c r="C43" s="164"/>
      <c r="D43" s="164"/>
      <c r="E43" s="164"/>
    </row>
    <row r="44" spans="1:5">
      <c r="A44" s="163"/>
      <c r="B44" s="163"/>
      <c r="C44" s="164"/>
      <c r="D44" s="164"/>
      <c r="E44" s="164"/>
    </row>
    <row r="45" spans="1:5">
      <c r="A45" s="163"/>
      <c r="B45" s="163"/>
      <c r="C45" s="164"/>
      <c r="D45" s="164"/>
      <c r="E45" s="164"/>
    </row>
    <row r="46" spans="1:5" ht="25.5" customHeight="1">
      <c r="A46" s="165"/>
      <c r="B46" s="165"/>
      <c r="E46" s="139"/>
    </row>
  </sheetData>
  <mergeCells count="10">
    <mergeCell ref="D33:E34"/>
    <mergeCell ref="A33:A35"/>
    <mergeCell ref="B33:B34"/>
    <mergeCell ref="A32:E32"/>
    <mergeCell ref="A1:E1"/>
    <mergeCell ref="A2:E2"/>
    <mergeCell ref="A3:E3"/>
    <mergeCell ref="A4:E4"/>
    <mergeCell ref="A5:A7"/>
    <mergeCell ref="D5:E6"/>
  </mergeCells>
  <pageMargins left="0.70866141732283472" right="0.70866141732283472" top="0.74803149606299213" bottom="0.74803149606299213" header="0.31496062992125984" footer="0.31496062992125984"/>
  <pageSetup scale="85" orientation="landscape" r:id="rId1"/>
  <ignoredErrors>
    <ignoredError sqref="F10:F11 F21:F30 F20 F15:F18 F13 F12 F19"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ormato xmlns="6f7f4dee-6573-4fec-a6e6-3d6cc2c2460a">/Style%20Library/Images/xls.svg</Formato>
    <Filtro xmlns="6f7f4dee-6573-4fec-a6e6-3d6cc2c2460a">2014</Filtro>
    <c4yw xmlns="6f7f4dee-6573-4fec-a6e6-3d6cc2c2460a">20</c4yw>
  </documentManagement>
</p:properties>
</file>

<file path=customXml/itemProps1.xml><?xml version="1.0" encoding="utf-8"?>
<ds:datastoreItem xmlns:ds="http://schemas.openxmlformats.org/officeDocument/2006/customXml" ds:itemID="{AC268498-3DF1-405D-8632-166B52413FE0}"/>
</file>

<file path=customXml/itemProps2.xml><?xml version="1.0" encoding="utf-8"?>
<ds:datastoreItem xmlns:ds="http://schemas.openxmlformats.org/officeDocument/2006/customXml" ds:itemID="{46DE25B2-00A4-49B9-89E1-65308A28F894}"/>
</file>

<file path=customXml/itemProps3.xml><?xml version="1.0" encoding="utf-8"?>
<ds:datastoreItem xmlns:ds="http://schemas.openxmlformats.org/officeDocument/2006/customXml" ds:itemID="{AC268498-3DF1-405D-8632-166B52413FE0}"/>
</file>

<file path=customXml/itemProps4.xml><?xml version="1.0" encoding="utf-8"?>
<ds:datastoreItem xmlns:ds="http://schemas.openxmlformats.org/officeDocument/2006/customXml" ds:itemID="{CBFF7E3C-E1C7-49B5-9B80-A3964C1D93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ANEXO 1</vt:lpstr>
      <vt:lpstr>ANEXO 2</vt:lpstr>
      <vt:lpstr>ANEXO 3</vt:lpstr>
      <vt:lpstr>PARA PUBLICAR</vt:lpstr>
      <vt:lpstr>ANEXO 4</vt:lpstr>
      <vt:lpstr>ANEXO 5</vt:lpstr>
      <vt:lpstr>ANEXO  6</vt:lpstr>
      <vt:lpstr>COMPROMISOS %</vt:lpstr>
      <vt:lpstr>'ANEXO 2'!Área_de_impresión</vt:lpstr>
      <vt:lpstr>'ANEXO 2'!Títulos_a_imprimir</vt:lpstr>
      <vt:lpstr>'ANEXO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Libro seguimiento ejecución presupuestal- Sept 2014</dc:title>
  <dc:creator>Cenaida Jerez Ruiz</dc:creator>
  <cp:lastModifiedBy>Cenaida Jerez Ruiz</cp:lastModifiedBy>
  <cp:lastPrinted>2014-10-28T15:47:46Z</cp:lastPrinted>
  <dcterms:created xsi:type="dcterms:W3CDTF">2008-06-01T02:40:39Z</dcterms:created>
  <dcterms:modified xsi:type="dcterms:W3CDTF">2014-11-10T21:48:52Z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y fmtid="{D5CDD505-2E9C-101B-9397-08002B2CF9AE}" pid="3" name="_dlc_DocIdItemGuid">
    <vt:lpwstr>6ed2b16d-5ff8-40cb-99e8-1e0d9f3d0288</vt:lpwstr>
  </property>
</Properties>
</file>